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308AD543-342E-45D7-A739-B79D325494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RASHODI 4. RAZINA" sheetId="2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M11" i="1"/>
  <c r="F9" i="7"/>
  <c r="F41" i="3"/>
  <c r="I11" i="1"/>
  <c r="H11" i="1"/>
  <c r="H40" i="3"/>
  <c r="H45" i="3"/>
  <c r="H41" i="3"/>
  <c r="H28" i="3"/>
  <c r="H27" i="3" s="1"/>
  <c r="H31" i="3"/>
  <c r="I40" i="3"/>
  <c r="I28" i="3"/>
  <c r="I27" i="3" s="1"/>
  <c r="I45" i="3"/>
  <c r="I41" i="3"/>
  <c r="I31" i="3"/>
  <c r="H11" i="3"/>
  <c r="I16" i="3"/>
  <c r="I11" i="3" s="1"/>
  <c r="H24" i="7"/>
  <c r="I24" i="7"/>
  <c r="H19" i="7"/>
  <c r="I19" i="7"/>
  <c r="I13" i="7"/>
  <c r="I9" i="7"/>
  <c r="I8" i="7" s="1"/>
  <c r="I7" i="7" s="1"/>
  <c r="H9" i="7"/>
  <c r="H13" i="7"/>
  <c r="D9" i="2"/>
  <c r="D8" i="2" s="1"/>
  <c r="D17" i="2"/>
  <c r="D22" i="2"/>
  <c r="D18" i="2"/>
  <c r="D32" i="2"/>
  <c r="D46" i="2"/>
  <c r="D56" i="2"/>
  <c r="D60" i="2"/>
  <c r="H8" i="7" l="1"/>
  <c r="H7" i="7" s="1"/>
  <c r="F22" i="2"/>
  <c r="J22" i="2"/>
  <c r="I22" i="2"/>
  <c r="H22" i="2"/>
  <c r="G22" i="2"/>
  <c r="E25" i="2"/>
  <c r="E67" i="2"/>
  <c r="E66" i="2"/>
  <c r="E65" i="2"/>
  <c r="E63" i="2"/>
  <c r="E62" i="2"/>
  <c r="E59" i="2"/>
  <c r="E58" i="2"/>
  <c r="E57" i="2"/>
  <c r="E55" i="2"/>
  <c r="E54" i="2"/>
  <c r="E51" i="2"/>
  <c r="E50" i="2"/>
  <c r="E49" i="2"/>
  <c r="E48" i="2"/>
  <c r="E47" i="2"/>
  <c r="E45" i="2"/>
  <c r="E44" i="2"/>
  <c r="E43" i="2"/>
  <c r="E42" i="2"/>
  <c r="E40" i="2"/>
  <c r="E39" i="2"/>
  <c r="E38" i="2"/>
  <c r="E37" i="2"/>
  <c r="E36" i="2"/>
  <c r="E35" i="2"/>
  <c r="E34" i="2"/>
  <c r="E33" i="2"/>
  <c r="E31" i="2"/>
  <c r="E30" i="2"/>
  <c r="E29" i="2"/>
  <c r="E28" i="2"/>
  <c r="E27" i="2"/>
  <c r="E26" i="2"/>
  <c r="E24" i="2"/>
  <c r="E23" i="2"/>
  <c r="E21" i="2"/>
  <c r="E20" i="2"/>
  <c r="E19" i="2"/>
  <c r="E16" i="2"/>
  <c r="E15" i="2"/>
  <c r="E12" i="2"/>
  <c r="E11" i="2"/>
  <c r="K11" i="1"/>
  <c r="F32" i="2"/>
  <c r="K32" i="2"/>
  <c r="J32" i="2"/>
  <c r="I32" i="2"/>
  <c r="H32" i="2"/>
  <c r="I46" i="2"/>
  <c r="C46" i="2"/>
  <c r="F46" i="2"/>
  <c r="E46" i="2" s="1"/>
  <c r="G32" i="2"/>
  <c r="F26" i="1"/>
  <c r="F27" i="1"/>
  <c r="P11" i="1"/>
  <c r="J11" i="1"/>
  <c r="K9" i="7"/>
  <c r="J9" i="7"/>
  <c r="K13" i="7"/>
  <c r="K8" i="7" s="1"/>
  <c r="J13" i="7"/>
  <c r="G9" i="7"/>
  <c r="F13" i="7"/>
  <c r="F8" i="7" s="1"/>
  <c r="E19" i="7"/>
  <c r="E9" i="7"/>
  <c r="E8" i="7" s="1"/>
  <c r="K31" i="3"/>
  <c r="K28" i="3" s="1"/>
  <c r="J31" i="3"/>
  <c r="J28" i="3" s="1"/>
  <c r="K16" i="3"/>
  <c r="K11" i="3" s="1"/>
  <c r="J16" i="3"/>
  <c r="J11" i="3" s="1"/>
  <c r="G31" i="3"/>
  <c r="G16" i="3"/>
  <c r="G11" i="3" s="1"/>
  <c r="F31" i="3"/>
  <c r="F28" i="3" s="1"/>
  <c r="F40" i="3"/>
  <c r="F16" i="3"/>
  <c r="F11" i="3" s="1"/>
  <c r="E31" i="3"/>
  <c r="E28" i="3" s="1"/>
  <c r="E41" i="3"/>
  <c r="F10" i="2"/>
  <c r="C10" i="2"/>
  <c r="G13" i="2"/>
  <c r="G10" i="2" s="1"/>
  <c r="I13" i="2"/>
  <c r="I10" i="2" s="1"/>
  <c r="C18" i="2"/>
  <c r="F18" i="2"/>
  <c r="G18" i="2"/>
  <c r="E18" i="2" s="1"/>
  <c r="I18" i="2"/>
  <c r="C23" i="2"/>
  <c r="C36" i="2"/>
  <c r="F53" i="2"/>
  <c r="F52" i="2" s="1"/>
  <c r="E52" i="2" s="1"/>
  <c r="C55" i="2"/>
  <c r="F61" i="2"/>
  <c r="E61" i="2" s="1"/>
  <c r="G56" i="2"/>
  <c r="F64" i="2"/>
  <c r="E64" i="2" s="1"/>
  <c r="C64" i="2"/>
  <c r="G24" i="7"/>
  <c r="F24" i="7"/>
  <c r="E24" i="7"/>
  <c r="K20" i="7"/>
  <c r="F19" i="7"/>
  <c r="J45" i="3"/>
  <c r="J40" i="3" s="1"/>
  <c r="N11" i="1"/>
  <c r="G45" i="3"/>
  <c r="G40" i="3" s="1"/>
  <c r="E45" i="3"/>
  <c r="E11" i="3"/>
  <c r="K22" i="2"/>
  <c r="F7" i="7" l="1"/>
  <c r="J27" i="3"/>
  <c r="F27" i="3"/>
  <c r="J8" i="7"/>
  <c r="F6" i="7"/>
  <c r="E32" i="2"/>
  <c r="E22" i="2"/>
  <c r="E10" i="2"/>
  <c r="E53" i="2"/>
  <c r="C32" i="2"/>
  <c r="G8" i="7"/>
  <c r="E40" i="3"/>
  <c r="K27" i="3"/>
  <c r="I17" i="2"/>
  <c r="I9" i="2" s="1"/>
  <c r="C52" i="2"/>
  <c r="H17" i="2"/>
  <c r="C61" i="2"/>
  <c r="F60" i="2"/>
  <c r="I56" i="2"/>
  <c r="G17" i="2"/>
  <c r="G9" i="2" s="1"/>
  <c r="G8" i="2" s="1"/>
  <c r="G68" i="2" s="1"/>
  <c r="C22" i="2"/>
  <c r="F17" i="2"/>
  <c r="P14" i="1"/>
  <c r="J14" i="1"/>
  <c r="N14" i="1"/>
  <c r="F14" i="1"/>
  <c r="G10" i="3"/>
  <c r="K9" i="1" s="1"/>
  <c r="K8" i="1" s="1"/>
  <c r="J10" i="3"/>
  <c r="K10" i="3"/>
  <c r="Q9" i="1" s="1"/>
  <c r="Q8" i="1" s="1"/>
  <c r="F56" i="2" l="1"/>
  <c r="E56" i="2" s="1"/>
  <c r="E60" i="2"/>
  <c r="H9" i="2"/>
  <c r="H8" i="2" s="1"/>
  <c r="H68" i="2" s="1"/>
  <c r="E17" i="2"/>
  <c r="F9" i="2"/>
  <c r="I8" i="2"/>
  <c r="I68" i="2" s="1"/>
  <c r="C17" i="2"/>
  <c r="Q14" i="1"/>
  <c r="G28" i="3"/>
  <c r="K19" i="7"/>
  <c r="K7" i="7" s="1"/>
  <c r="J19" i="7"/>
  <c r="J7" i="7" s="1"/>
  <c r="G19" i="7"/>
  <c r="G7" i="7" s="1"/>
  <c r="C68" i="2" l="1"/>
  <c r="E9" i="2"/>
  <c r="F8" i="2"/>
  <c r="E8" i="2" s="1"/>
  <c r="K14" i="1"/>
  <c r="G27" i="3"/>
  <c r="O14" i="1"/>
  <c r="K6" i="7"/>
  <c r="G6" i="7"/>
  <c r="J6" i="7"/>
  <c r="F68" i="2" l="1"/>
  <c r="E68" i="2" s="1"/>
  <c r="E33" i="7"/>
  <c r="E16" i="7"/>
  <c r="E7" i="7" l="1"/>
  <c r="E6" i="7" s="1"/>
  <c r="E10" i="3"/>
  <c r="G9" i="1" s="1"/>
  <c r="E27" i="3" l="1"/>
</calcChain>
</file>

<file path=xl/sharedStrings.xml><?xml version="1.0" encoding="utf-8"?>
<sst xmlns="http://schemas.openxmlformats.org/spreadsheetml/2006/main" count="296" uniqueCount="174">
  <si>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</si>
  <si>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</si>
  <si>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</si>
  <si>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</si>
  <si>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</si>
  <si>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</si>
  <si>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</si>
  <si>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</si>
  <si>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</si>
  <si>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</si>
  <si>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</si>
  <si>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</si>
  <si>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</si>
  <si>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</si>
  <si>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</si>
  <si>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</si>
  <si>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</si>
  <si>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</si>
  <si>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</si>
  <si>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</si>
  <si>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</si>
  <si>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</si>
  <si>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</si>
  <si>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</si>
  <si>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</si>
  <si>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</si>
  <si>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</si>
  <si>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</si>
  <si>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</si>
  <si>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</si>
  <si>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</si>
  <si>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</si>
  <si>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</si>
  <si>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</si>
  <si>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</si>
  <si>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</si>
  <si>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</si>
  <si>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</si>
  <si>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</si>
  <si>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</si>
  <si>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</si>
  <si>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</si>
  <si>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</si>
  <si>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</si>
  <si>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</si>
  <si>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</si>
  <si>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</si>
  <si>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</si>
  <si>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</si>
  <si>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</si>
  <si>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iz nadležnog proračuna i od HZZO-a temeljem ugovornih obveza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</si>
  <si>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</si>
  <si>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</si>
  <si>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</si>
  <si>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Vlastiti prihodi PK</t>
  </si>
  <si>
    <t>Prihodi od prodaje proizvoda i robe te pruženih usluga i prihodi od donacija</t>
  </si>
  <si>
    <t>Prihodi od imovine</t>
  </si>
  <si>
    <t>Prihodi za posebne namjene PK</t>
  </si>
  <si>
    <t>Vlastiti izvori-raspoloživa sred.iz preth.god.PK</t>
  </si>
  <si>
    <t>Financijski rashodi</t>
  </si>
  <si>
    <t>1.1.</t>
  </si>
  <si>
    <t>3.1.</t>
  </si>
  <si>
    <t>Rashodi za nabavu proizvedene dugotrajne imovine</t>
  </si>
  <si>
    <t>9.2.</t>
  </si>
  <si>
    <t>Vlastiti izvori raspoloživa sredstva iz prethodne godine</t>
  </si>
  <si>
    <t>Izvor 3.1.</t>
  </si>
  <si>
    <t>Izvor 9.2.</t>
  </si>
  <si>
    <t>Vlastiti izvori</t>
  </si>
  <si>
    <t>Rezultat poslovanja</t>
  </si>
  <si>
    <t>Vlastiti izvori-raspoloživa sredstva iz preth.god.</t>
  </si>
  <si>
    <t>UKUPNO PRIHODI</t>
  </si>
  <si>
    <t xml:space="preserve">Projekcija 
za 2025. </t>
  </si>
  <si>
    <t xml:space="preserve">Projekcija 
za 2024. </t>
  </si>
  <si>
    <t xml:space="preserve">Plan za 2023. </t>
  </si>
  <si>
    <t xml:space="preserve">Izvršenje 2021.** </t>
  </si>
  <si>
    <t>Prihodi od nefinancijske imovine i nadoknade šteta s osnova osiguranja</t>
  </si>
  <si>
    <t>PRORAČUNSKI KORISNIK</t>
  </si>
  <si>
    <t>Plaće (Bruto)</t>
  </si>
  <si>
    <t>Plaće za zaposlene</t>
  </si>
  <si>
    <t>Ostali rashodi za zaposlene</t>
  </si>
  <si>
    <t>Doprinosi na plaće</t>
  </si>
  <si>
    <t>Doprinos za osnovno zdrav. Osiguranje</t>
  </si>
  <si>
    <t>Naknade troškova zaposlenima</t>
  </si>
  <si>
    <t>Službena putovanja</t>
  </si>
  <si>
    <t>Naknade za prijevoz</t>
  </si>
  <si>
    <t>Stručno usavršavanje zaposlenika</t>
  </si>
  <si>
    <t>Rashodi za materijal i energiju</t>
  </si>
  <si>
    <t>Uredski materijal i ost.mat.rashodi</t>
  </si>
  <si>
    <t>Materijal i sirovine</t>
  </si>
  <si>
    <t>Materijal i dijelovi za tek. i invest.održ.</t>
  </si>
  <si>
    <t>Sitni inventar i auto gume</t>
  </si>
  <si>
    <t>Rashodi za usluge</t>
  </si>
  <si>
    <t>Usluge telefona, pošte</t>
  </si>
  <si>
    <t>Usl.tekućeg i invest.održavanja</t>
  </si>
  <si>
    <t>Usl.promidžbe i informiranja</t>
  </si>
  <si>
    <t>Komunalne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</si>
  <si>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</si>
  <si>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</si>
  <si>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</si>
  <si>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</si>
  <si>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</si>
  <si>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</si>
  <si>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Pristojbe i naknade</t>
  </si>
  <si>
    <t>Financijski  rashodi</t>
  </si>
  <si>
    <t>Ostali financijski rashodi</t>
  </si>
  <si>
    <t>Bankarske usluge i usl.platnog prom.</t>
  </si>
  <si>
    <t>Zatezne kamate</t>
  </si>
  <si>
    <t>Postrojenja i oprema</t>
  </si>
  <si>
    <t>EUR</t>
  </si>
  <si>
    <t xml:space="preserve">  Izvor 1.1.</t>
  </si>
  <si>
    <t xml:space="preserve">  Izvor 4.5.</t>
  </si>
  <si>
    <t>Energija - prihodi od prodaje el.en.BIOSOL</t>
  </si>
  <si>
    <t>Energija - PLIN</t>
  </si>
  <si>
    <t>Državni proračun</t>
  </si>
  <si>
    <t>Županijski proračun</t>
  </si>
  <si>
    <t xml:space="preserve">Opći prihodi i                    primici </t>
  </si>
  <si>
    <t>Materijal za kreativne radionice</t>
  </si>
  <si>
    <t>Računalna oprema</t>
  </si>
  <si>
    <t>Oprema - namještaj</t>
  </si>
  <si>
    <t>Knjige, umjetnička djela i ostalo</t>
  </si>
  <si>
    <t>Nematarijalna proizvedena imovina</t>
  </si>
  <si>
    <t>UKUPNO</t>
  </si>
  <si>
    <t>PROGRAM: PROMICANJE KULTURE</t>
  </si>
  <si>
    <t>P1013</t>
  </si>
  <si>
    <t>Pomoći iz inozemstva i                                                                                                                          od subjekata unutar općeg proračuna</t>
  </si>
  <si>
    <t>4,9,</t>
  </si>
  <si>
    <t>Posebni propisi</t>
  </si>
  <si>
    <t>5.1.</t>
  </si>
  <si>
    <t>Tekuće pomoći iz proračuna</t>
  </si>
  <si>
    <t>Rashodi za nabavu proiz.dug.imovine</t>
  </si>
  <si>
    <t>08 Rekreacija, kultura i religija</t>
  </si>
  <si>
    <t>082 Službe kulture</t>
  </si>
  <si>
    <t>PROGRAM 1013</t>
  </si>
  <si>
    <t>PROMICANJE KULTURE</t>
  </si>
  <si>
    <t>Izvor 5.1.</t>
  </si>
  <si>
    <t>3</t>
  </si>
  <si>
    <t>32</t>
  </si>
  <si>
    <t>GRADSKI MUZEJ NOVA GRADIŠKA</t>
  </si>
  <si>
    <t>A101302</t>
  </si>
  <si>
    <t>AKTIVNOST: Redovna djelatnost Gradskog muzeja Nova Gradiška</t>
  </si>
  <si>
    <t>Općinski proračun</t>
  </si>
  <si>
    <t>Tekuće donacije</t>
  </si>
  <si>
    <t>Zakupnine i najamnine</t>
  </si>
  <si>
    <t>Članarine</t>
  </si>
  <si>
    <t>Rashodi za nabavu neproizvedene dugotrajne imovine</t>
  </si>
  <si>
    <t>Nematerijalna imovina</t>
  </si>
  <si>
    <t xml:space="preserve">Ostala prava </t>
  </si>
  <si>
    <t>Umjetnička djela</t>
  </si>
  <si>
    <t>6.4.</t>
  </si>
  <si>
    <t>Tekuće donacije PK</t>
  </si>
  <si>
    <t>6,4.</t>
  </si>
  <si>
    <t>Aktivnost A101302</t>
  </si>
  <si>
    <t>REDOVNA DJELATNOST GRADSKOG MUZEJA NOVA GRADIŠKA</t>
  </si>
  <si>
    <t>Intelektualne i osobne usluge - arheologija</t>
  </si>
  <si>
    <t>Intelektualne i osobne usluge - izložbe</t>
  </si>
  <si>
    <t>Ostale usluge - arheologija</t>
  </si>
  <si>
    <t>Ostale usluge - radionice</t>
  </si>
  <si>
    <t>Ostale usluge - izložbe</t>
  </si>
  <si>
    <t>Materijal i sirovine - arheologija</t>
  </si>
  <si>
    <t>Povećanje/ smanjenje</t>
  </si>
  <si>
    <t>NOVI PLAN ZA 2023.</t>
  </si>
  <si>
    <t>I. IZMJENE - PLAN RASHODA I IZDATAKA</t>
  </si>
  <si>
    <t>Materijal i sirovine - preventivna zaštita građe</t>
  </si>
  <si>
    <t>Ulaganja u računalne programe</t>
  </si>
  <si>
    <t>FINANCIJSKI PLAN ZA 2023.</t>
  </si>
  <si>
    <t>I. IZMJENE FINANCIJSKOG PLANA GRADSKOG MUZEJA NOVA GRADIŠKA
ZA 2023. I PROJEKCIJA ZA 2024. I 2025. GODINU</t>
  </si>
  <si>
    <t>Povećanje/smanjenje</t>
  </si>
  <si>
    <t>Novi plan za 2023.</t>
  </si>
  <si>
    <t>I. IZMJENE FINANCIJSKOG PLANA GRADSKOG MUZEJA NOVA GRADIŠKA 
ZA 2023. I PROJEKCIJA ZA 2024. I 2025. GODINU</t>
  </si>
  <si>
    <t xml:space="preserve">  Povećanje/           smanjenje</t>
  </si>
  <si>
    <t>Izvršenje 2022.</t>
  </si>
  <si>
    <t>Izvršenje 2022</t>
  </si>
  <si>
    <t>Ravnatelj: Miroslav Pišonić, prof.</t>
  </si>
  <si>
    <t>U Novoj Gradiški, 18.07.2023.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</si>
</sst>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€-1]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color indexed="8"/>
      <name val="MS Sans Serif"/>
      <charset val="238"/>
    </font>
    <font>
      <b/>
      <i/>
      <sz val="12"/>
      <color indexed="8"/>
      <name val="Arial"/>
      <family val="2"/>
      <charset val="238"/>
    </font>
    <font>
      <b/>
      <sz val="1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0" fontId="10" fillId="2" borderId="3" xfId="0" quotePrefix="1" applyFont="1" applyFill="1" applyBorder="1" applyAlignment="1">
      <alignment horizontal="left" vertical="center" shrinkToFit="1"/>
    </xf>
    <xf numFmtId="0" fontId="18" fillId="2" borderId="3" xfId="0" quotePrefix="1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horizontal="left" vertical="center" wrapText="1"/>
    </xf>
    <xf numFmtId="4" fontId="6" fillId="5" borderId="4" xfId="0" applyNumberFormat="1" applyFont="1" applyFill="1" applyBorder="1" applyAlignment="1">
      <alignment horizontal="right"/>
    </xf>
    <xf numFmtId="4" fontId="6" fillId="5" borderId="3" xfId="0" applyNumberFormat="1" applyFont="1" applyFill="1" applyBorder="1" applyAlignment="1">
      <alignment horizontal="right"/>
    </xf>
    <xf numFmtId="0" fontId="6" fillId="6" borderId="4" xfId="0" applyFont="1" applyFill="1" applyBorder="1" applyAlignment="1">
      <alignment horizontal="left" vertical="center" wrapText="1"/>
    </xf>
    <xf numFmtId="4" fontId="5" fillId="6" borderId="4" xfId="0" applyNumberFormat="1" applyFont="1" applyFill="1" applyBorder="1" applyAlignment="1">
      <alignment horizontal="right"/>
    </xf>
    <xf numFmtId="4" fontId="5" fillId="6" borderId="3" xfId="0" applyNumberFormat="1" applyFont="1" applyFill="1" applyBorder="1" applyAlignment="1">
      <alignment horizontal="right"/>
    </xf>
    <xf numFmtId="0" fontId="6" fillId="5" borderId="4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4" fontId="6" fillId="8" borderId="4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0" fontId="6" fillId="9" borderId="4" xfId="0" applyFont="1" applyFill="1" applyBorder="1" applyAlignment="1">
      <alignment horizontal="left" vertical="center" wrapText="1"/>
    </xf>
    <xf numFmtId="4" fontId="6" fillId="9" borderId="4" xfId="0" applyNumberFormat="1" applyFont="1" applyFill="1" applyBorder="1" applyAlignment="1">
      <alignment horizontal="right"/>
    </xf>
    <xf numFmtId="0" fontId="6" fillId="10" borderId="4" xfId="0" applyFont="1" applyFill="1" applyBorder="1" applyAlignment="1">
      <alignment horizontal="left" vertical="center" wrapText="1"/>
    </xf>
    <xf numFmtId="4" fontId="6" fillId="10" borderId="4" xfId="0" applyNumberFormat="1" applyFont="1" applyFill="1" applyBorder="1" applyAlignment="1">
      <alignment horizontal="right"/>
    </xf>
    <xf numFmtId="4" fontId="6" fillId="10" borderId="3" xfId="0" applyNumberFormat="1" applyFont="1" applyFill="1" applyBorder="1" applyAlignment="1">
      <alignment horizontal="right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4" fontId="5" fillId="7" borderId="4" xfId="0" applyNumberFormat="1" applyFont="1" applyFill="1" applyBorder="1" applyAlignment="1">
      <alignment horizontal="center" vertical="center" wrapText="1"/>
    </xf>
    <xf numFmtId="4" fontId="5" fillId="7" borderId="3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vertical="center" wrapText="1"/>
    </xf>
    <xf numFmtId="164" fontId="9" fillId="3" borderId="3" xfId="0" applyNumberFormat="1" applyFont="1" applyFill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164" fontId="9" fillId="3" borderId="3" xfId="0" applyNumberFormat="1" applyFont="1" applyFill="1" applyBorder="1" applyAlignment="1">
      <alignment vertical="center" wrapText="1"/>
    </xf>
    <xf numFmtId="165" fontId="6" fillId="3" borderId="3" xfId="0" applyNumberFormat="1" applyFont="1" applyFill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4" fontId="3" fillId="3" borderId="3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5" fontId="6" fillId="3" borderId="3" xfId="0" applyNumberFormat="1" applyFont="1" applyFill="1" applyBorder="1" applyAlignment="1">
      <alignment horizontal="right" wrapText="1"/>
    </xf>
    <xf numFmtId="164" fontId="6" fillId="3" borderId="3" xfId="0" applyNumberFormat="1" applyFont="1" applyFill="1" applyBorder="1" applyAlignment="1">
      <alignment horizontal="right" wrapText="1"/>
    </xf>
    <xf numFmtId="165" fontId="6" fillId="0" borderId="3" xfId="0" applyNumberFormat="1" applyFont="1" applyBorder="1" applyAlignment="1">
      <alignment horizontal="right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6" fillId="0" borderId="3" xfId="0" applyFont="1" applyBorder="1"/>
    <xf numFmtId="3" fontId="6" fillId="0" borderId="3" xfId="0" applyNumberFormat="1" applyFont="1" applyBorder="1"/>
    <xf numFmtId="3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3" fontId="9" fillId="0" borderId="3" xfId="0" applyNumberFormat="1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left"/>
    </xf>
    <xf numFmtId="0" fontId="6" fillId="5" borderId="3" xfId="0" applyFont="1" applyFill="1" applyBorder="1" applyAlignment="1">
      <alignment wrapText="1"/>
    </xf>
    <xf numFmtId="3" fontId="5" fillId="5" borderId="3" xfId="0" applyNumberFormat="1" applyFont="1" applyFill="1" applyBorder="1"/>
    <xf numFmtId="3" fontId="6" fillId="5" borderId="3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3" fontId="3" fillId="0" borderId="0" xfId="0" applyNumberFormat="1" applyFont="1"/>
    <xf numFmtId="0" fontId="6" fillId="0" borderId="3" xfId="0" applyFont="1" applyBorder="1" applyAlignment="1">
      <alignment horizontal="center" wrapText="1"/>
    </xf>
    <xf numFmtId="0" fontId="18" fillId="2" borderId="3" xfId="0" quotePrefix="1" applyFont="1" applyFill="1" applyBorder="1" applyAlignment="1">
      <alignment horizontal="left" vertical="center"/>
    </xf>
    <xf numFmtId="2" fontId="9" fillId="0" borderId="2" xfId="0" applyNumberFormat="1" applyFont="1" applyBorder="1" applyAlignment="1">
      <alignment vertical="center" wrapText="1"/>
    </xf>
    <xf numFmtId="4" fontId="6" fillId="5" borderId="3" xfId="0" applyNumberFormat="1" applyFont="1" applyFill="1" applyBorder="1" applyAlignment="1">
      <alignment horizontal="right" wrapText="1"/>
    </xf>
    <xf numFmtId="4" fontId="6" fillId="10" borderId="3" xfId="0" applyNumberFormat="1" applyFont="1" applyFill="1" applyBorder="1" applyAlignment="1">
      <alignment horizontal="right" wrapText="1"/>
    </xf>
    <xf numFmtId="4" fontId="6" fillId="9" borderId="3" xfId="0" applyNumberFormat="1" applyFont="1" applyFill="1" applyBorder="1" applyAlignment="1">
      <alignment horizontal="right"/>
    </xf>
    <xf numFmtId="4" fontId="6" fillId="9" borderId="3" xfId="0" applyNumberFormat="1" applyFont="1" applyFill="1" applyBorder="1" applyAlignment="1">
      <alignment horizontal="right" wrapText="1"/>
    </xf>
    <xf numFmtId="4" fontId="6" fillId="8" borderId="3" xfId="0" applyNumberFormat="1" applyFont="1" applyFill="1" applyBorder="1" applyAlignment="1">
      <alignment horizontal="right"/>
    </xf>
    <xf numFmtId="4" fontId="6" fillId="8" borderId="3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vertical="center" wrapText="1" indent="1"/>
    </xf>
    <xf numFmtId="49" fontId="6" fillId="2" borderId="2" xfId="0" applyNumberFormat="1" applyFont="1" applyFill="1" applyBorder="1" applyAlignment="1">
      <alignment horizontal="left" vertical="center" wrapText="1" indent="1"/>
    </xf>
    <xf numFmtId="49" fontId="6" fillId="2" borderId="4" xfId="0" applyNumberFormat="1" applyFont="1" applyFill="1" applyBorder="1" applyAlignment="1">
      <alignment horizontal="left" vertical="center" wrapText="1" indent="1"/>
    </xf>
    <xf numFmtId="0" fontId="0" fillId="2" borderId="0" xfId="0" applyFill="1"/>
    <xf numFmtId="4" fontId="6" fillId="3" borderId="3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left" vertical="center"/>
    </xf>
    <xf numFmtId="0" fontId="9" fillId="12" borderId="4" xfId="0" quotePrefix="1" applyFont="1" applyFill="1" applyBorder="1" applyAlignment="1">
      <alignment horizontal="left" vertical="center"/>
    </xf>
    <xf numFmtId="4" fontId="3" fillId="12" borderId="4" xfId="0" applyNumberFormat="1" applyFont="1" applyFill="1" applyBorder="1" applyAlignment="1">
      <alignment horizontal="right"/>
    </xf>
    <xf numFmtId="4" fontId="3" fillId="12" borderId="3" xfId="0" applyNumberFormat="1" applyFont="1" applyFill="1" applyBorder="1" applyAlignment="1">
      <alignment horizontal="right"/>
    </xf>
    <xf numFmtId="4" fontId="3" fillId="12" borderId="3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1" fillId="0" borderId="2" xfId="0" quotePrefix="1" applyFont="1" applyBorder="1" applyAlignment="1">
      <alignment horizontal="left" vertical="center" wrapText="1"/>
    </xf>
    <xf numFmtId="0" fontId="11" fillId="0" borderId="4" xfId="0" quotePrefix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1" fillId="0" borderId="2" xfId="0" quotePrefix="1" applyFont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0" fontId="11" fillId="3" borderId="1" xfId="0" quotePrefix="1" applyFont="1" applyFill="1" applyBorder="1" applyAlignment="1">
      <alignment horizontal="left" vertical="center" wrapText="1"/>
    </xf>
    <xf numFmtId="0" fontId="11" fillId="3" borderId="2" xfId="0" quotePrefix="1" applyFont="1" applyFill="1" applyBorder="1" applyAlignment="1">
      <alignment horizontal="left" vertical="center" wrapText="1"/>
    </xf>
    <xf numFmtId="0" fontId="11" fillId="3" borderId="4" xfId="0" quotePrefix="1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49" fontId="6" fillId="3" borderId="1" xfId="0" applyNumberFormat="1" applyFont="1" applyFill="1" applyBorder="1" applyAlignment="1">
      <alignment horizontal="left" vertical="center" wrapText="1" indent="1"/>
    </xf>
    <xf numFmtId="49" fontId="6" fillId="3" borderId="2" xfId="0" applyNumberFormat="1" applyFont="1" applyFill="1" applyBorder="1" applyAlignment="1">
      <alignment horizontal="left" vertical="center" wrapText="1" indent="1"/>
    </xf>
    <xf numFmtId="49" fontId="6" fillId="3" borderId="4" xfId="0" applyNumberFormat="1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6" fillId="12" borderId="1" xfId="0" applyNumberFormat="1" applyFont="1" applyFill="1" applyBorder="1" applyAlignment="1">
      <alignment horizontal="left" vertical="center" wrapText="1" indent="1"/>
    </xf>
    <xf numFmtId="49" fontId="6" fillId="12" borderId="2" xfId="0" applyNumberFormat="1" applyFont="1" applyFill="1" applyBorder="1" applyAlignment="1">
      <alignment horizontal="left" vertical="center" wrapText="1" indent="1"/>
    </xf>
    <xf numFmtId="49" fontId="6" fillId="12" borderId="4" xfId="0" applyNumberFormat="1" applyFont="1" applyFill="1" applyBorder="1" applyAlignment="1">
      <alignment horizontal="left" vertical="center" wrapText="1" indent="1"/>
    </xf>
    <xf numFmtId="49" fontId="6" fillId="10" borderId="1" xfId="0" applyNumberFormat="1" applyFont="1" applyFill="1" applyBorder="1" applyAlignment="1">
      <alignment horizontal="left" vertical="center" wrapText="1" indent="1"/>
    </xf>
    <xf numFmtId="49" fontId="6" fillId="10" borderId="2" xfId="0" applyNumberFormat="1" applyFont="1" applyFill="1" applyBorder="1" applyAlignment="1">
      <alignment horizontal="left" vertical="center" wrapText="1" indent="1"/>
    </xf>
    <xf numFmtId="49" fontId="6" fillId="10" borderId="4" xfId="0" applyNumberFormat="1" applyFont="1" applyFill="1" applyBorder="1" applyAlignment="1">
      <alignment horizontal="left" vertical="center" wrapText="1" indent="1"/>
    </xf>
    <xf numFmtId="49" fontId="6" fillId="9" borderId="1" xfId="0" applyNumberFormat="1" applyFont="1" applyFill="1" applyBorder="1" applyAlignment="1">
      <alignment horizontal="left" vertical="center" wrapText="1" indent="1"/>
    </xf>
    <xf numFmtId="49" fontId="6" fillId="9" borderId="2" xfId="0" applyNumberFormat="1" applyFont="1" applyFill="1" applyBorder="1" applyAlignment="1">
      <alignment horizontal="left" vertical="center" wrapText="1" indent="1"/>
    </xf>
    <xf numFmtId="49" fontId="6" fillId="9" borderId="4" xfId="0" applyNumberFormat="1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left" vertical="center" wrapText="1"/>
    </xf>
    <xf numFmtId="49" fontId="6" fillId="8" borderId="2" xfId="0" applyNumberFormat="1" applyFont="1" applyFill="1" applyBorder="1" applyAlignment="1">
      <alignment horizontal="left" vertical="center" wrapText="1"/>
    </xf>
    <xf numFmtId="49" fontId="6" fillId="8" borderId="4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20" fillId="0" borderId="3" xfId="0" applyFont="1" applyBorder="1"/>
    <xf numFmtId="0" fontId="19" fillId="0" borderId="3" xfId="0" applyFont="1" applyBorder="1"/>
    <xf numFmtId="4" fontId="6" fillId="0" borderId="3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"/>
  <sheetViews>
    <sheetView tabSelected="1" workbookViewId="0">
      <selection activeCell="K28" sqref="K28"/>
    </sheetView>
  </sheetViews>
  <sheetFormatPr defaultRowHeight="15" x14ac:dyDescent="0.25"/>
  <cols>
    <col min="5" max="5" width="25.28515625" customWidth="1"/>
    <col min="6" max="6" width="14.85546875" customWidth="1"/>
    <col min="7" max="7" width="17.140625" customWidth="1"/>
    <col min="8" max="8" width="16.140625" customWidth="1"/>
    <col min="9" max="9" width="15.85546875" customWidth="1"/>
    <col min="10" max="10" width="17.140625" customWidth="1"/>
    <col min="11" max="13" width="15.42578125" customWidth="1"/>
    <col min="14" max="14" width="16.7109375" customWidth="1"/>
    <col min="15" max="15" width="15.7109375" customWidth="1"/>
    <col min="16" max="16" width="16.140625" customWidth="1"/>
    <col min="17" max="17" width="16" customWidth="1"/>
  </cols>
  <sheetData>
    <row r="1" spans="1:17" ht="42" customHeight="1" x14ac:dyDescent="0.25">
      <c r="A1" s="148" t="s">
        <v>168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75" customHeight="1" x14ac:dyDescent="0.25">
      <c r="A3" s="148" t="s">
        <v>33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ht="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</row>
    <row r="5" spans="1:17" ht="18" customHeight="1" x14ac:dyDescent="0.25">
      <c r="A5" s="148" t="s">
        <v>41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1:17" ht="18" x14ac:dyDescent="0.25">
      <c r="A6" s="1"/>
      <c r="B6" s="2"/>
      <c r="C6" s="2"/>
      <c r="D6" s="2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42" t="s">
        <v>44</v>
      </c>
    </row>
    <row r="7" spans="1:17" ht="29.25" customHeight="1" x14ac:dyDescent="0.25">
      <c r="A7" s="32"/>
      <c r="B7" s="33"/>
      <c r="C7" s="33"/>
      <c r="D7" s="34"/>
      <c r="E7" s="35"/>
      <c r="F7" s="160" t="s">
        <v>74</v>
      </c>
      <c r="G7" s="162"/>
      <c r="H7" s="160" t="s">
        <v>170</v>
      </c>
      <c r="I7" s="161"/>
      <c r="J7" s="160" t="s">
        <v>73</v>
      </c>
      <c r="K7" s="161"/>
      <c r="L7" s="144" t="s">
        <v>169</v>
      </c>
      <c r="M7" s="144" t="s">
        <v>167</v>
      </c>
      <c r="N7" s="158" t="s">
        <v>72</v>
      </c>
      <c r="O7" s="159"/>
      <c r="P7" s="158" t="s">
        <v>71</v>
      </c>
      <c r="Q7" s="159"/>
    </row>
    <row r="8" spans="1:17" ht="15" customHeight="1" x14ac:dyDescent="0.25">
      <c r="A8" s="149" t="s">
        <v>0</v>
      </c>
      <c r="B8" s="150"/>
      <c r="C8" s="150"/>
      <c r="D8" s="150"/>
      <c r="E8" s="151"/>
      <c r="F8" s="81">
        <v>1681291.2</v>
      </c>
      <c r="G8" s="84">
        <v>223145.69</v>
      </c>
      <c r="H8" s="86">
        <v>1942888.37</v>
      </c>
      <c r="I8" s="84">
        <v>257865.60000000001</v>
      </c>
      <c r="J8" s="88">
        <v>1756585.8</v>
      </c>
      <c r="K8" s="84">
        <f>K9</f>
        <v>233139</v>
      </c>
      <c r="L8" s="84">
        <v>80553.64</v>
      </c>
      <c r="M8" s="84">
        <v>313692.64</v>
      </c>
      <c r="N8" s="88">
        <v>1841861</v>
      </c>
      <c r="O8" s="84">
        <v>244457</v>
      </c>
      <c r="P8" s="88">
        <v>1845305</v>
      </c>
      <c r="Q8" s="84">
        <f>Q9</f>
        <v>244914</v>
      </c>
    </row>
    <row r="9" spans="1:17" ht="15" customHeight="1" x14ac:dyDescent="0.25">
      <c r="A9" s="152" t="s">
        <v>1</v>
      </c>
      <c r="B9" s="153"/>
      <c r="C9" s="153"/>
      <c r="D9" s="153"/>
      <c r="E9" s="154"/>
      <c r="F9" s="82">
        <v>1681291.2</v>
      </c>
      <c r="G9" s="85">
        <f>' Račun prihoda i rashoda'!E10</f>
        <v>223145.69</v>
      </c>
      <c r="H9" s="87">
        <v>1942888.37</v>
      </c>
      <c r="I9" s="85">
        <v>257865.60000000001</v>
      </c>
      <c r="J9" s="89">
        <v>1756585.8</v>
      </c>
      <c r="K9" s="85">
        <f>' Račun prihoda i rashoda'!G10</f>
        <v>233139</v>
      </c>
      <c r="L9" s="85">
        <v>80553.64</v>
      </c>
      <c r="M9" s="85">
        <v>313692.64</v>
      </c>
      <c r="N9" s="89">
        <v>1841861</v>
      </c>
      <c r="O9" s="85">
        <v>244457</v>
      </c>
      <c r="P9" s="89">
        <v>1845305</v>
      </c>
      <c r="Q9" s="85">
        <f>' Račun prihoda i rashoda'!K10</f>
        <v>244914</v>
      </c>
    </row>
    <row r="10" spans="1:17" x14ac:dyDescent="0.25">
      <c r="A10" s="155" t="s">
        <v>2</v>
      </c>
      <c r="B10" s="156"/>
      <c r="C10" s="156"/>
      <c r="D10" s="156"/>
      <c r="E10" s="157"/>
      <c r="F10" s="82"/>
      <c r="G10" s="85"/>
      <c r="H10" s="87"/>
      <c r="I10" s="85"/>
      <c r="J10" s="89"/>
      <c r="K10" s="85"/>
      <c r="L10" s="85"/>
      <c r="M10" s="85"/>
      <c r="N10" s="89"/>
      <c r="O10" s="85"/>
      <c r="P10" s="89"/>
      <c r="Q10" s="85"/>
    </row>
    <row r="11" spans="1:17" x14ac:dyDescent="0.25">
      <c r="A11" s="43" t="s">
        <v>3</v>
      </c>
      <c r="B11" s="44"/>
      <c r="C11" s="44"/>
      <c r="D11" s="44"/>
      <c r="E11" s="44"/>
      <c r="F11" s="81">
        <v>1677804.8</v>
      </c>
      <c r="G11" s="84">
        <v>222682.9</v>
      </c>
      <c r="H11" s="86">
        <f>SUM(H12,H13)</f>
        <v>1951652.68</v>
      </c>
      <c r="I11" s="84">
        <f>SUM(I12,I13)</f>
        <v>259028.82</v>
      </c>
      <c r="J11" s="88">
        <f>SUM(J12,J13)</f>
        <v>1756585.7999999998</v>
      </c>
      <c r="K11" s="84">
        <f>SUM(K12,K13)</f>
        <v>233139</v>
      </c>
      <c r="L11" s="84">
        <f>SUM(L12,L13)</f>
        <v>80452</v>
      </c>
      <c r="M11" s="84">
        <f>SUM(M12,M13)</f>
        <v>313591</v>
      </c>
      <c r="N11" s="88">
        <f>SUM(N12,N13)</f>
        <v>1841861</v>
      </c>
      <c r="O11" s="84">
        <v>244457</v>
      </c>
      <c r="P11" s="88">
        <f>SUM(P12,P13)</f>
        <v>1845305</v>
      </c>
      <c r="Q11" s="84">
        <v>244914</v>
      </c>
    </row>
    <row r="12" spans="1:17" ht="15" customHeight="1" x14ac:dyDescent="0.25">
      <c r="A12" s="145" t="s">
        <v>4</v>
      </c>
      <c r="B12" s="146"/>
      <c r="C12" s="146"/>
      <c r="D12" s="146"/>
      <c r="E12" s="147"/>
      <c r="F12" s="80">
        <v>1087478.81</v>
      </c>
      <c r="G12" s="85">
        <v>144333.20000000001</v>
      </c>
      <c r="H12" s="87">
        <v>1487180.19</v>
      </c>
      <c r="I12" s="85">
        <v>197382.73</v>
      </c>
      <c r="J12" s="89">
        <v>1726583.42</v>
      </c>
      <c r="K12" s="85">
        <v>229157</v>
      </c>
      <c r="L12" s="85">
        <v>23631</v>
      </c>
      <c r="M12" s="85">
        <v>252788</v>
      </c>
      <c r="N12" s="89">
        <v>1655759</v>
      </c>
      <c r="O12" s="85">
        <v>219757</v>
      </c>
      <c r="P12" s="89">
        <v>1672011</v>
      </c>
      <c r="Q12" s="92">
        <v>221914</v>
      </c>
    </row>
    <row r="13" spans="1:17" x14ac:dyDescent="0.25">
      <c r="A13" s="155" t="s">
        <v>5</v>
      </c>
      <c r="B13" s="156"/>
      <c r="C13" s="156"/>
      <c r="D13" s="156"/>
      <c r="E13" s="157"/>
      <c r="F13" s="82">
        <v>590325.99</v>
      </c>
      <c r="G13" s="85">
        <v>78349.7</v>
      </c>
      <c r="H13" s="87">
        <v>464472.49</v>
      </c>
      <c r="I13" s="85">
        <v>61646.09</v>
      </c>
      <c r="J13" s="89">
        <v>30002.38</v>
      </c>
      <c r="K13" s="85">
        <v>3982</v>
      </c>
      <c r="L13" s="85">
        <v>56821</v>
      </c>
      <c r="M13" s="85">
        <v>60803</v>
      </c>
      <c r="N13" s="89">
        <v>186102</v>
      </c>
      <c r="O13" s="85">
        <v>24700</v>
      </c>
      <c r="P13" s="89">
        <v>173294</v>
      </c>
      <c r="Q13" s="92">
        <v>23000</v>
      </c>
    </row>
    <row r="14" spans="1:17" ht="15" customHeight="1" x14ac:dyDescent="0.25">
      <c r="A14" s="163" t="s">
        <v>6</v>
      </c>
      <c r="B14" s="164"/>
      <c r="C14" s="164"/>
      <c r="D14" s="164"/>
      <c r="E14" s="165"/>
      <c r="F14" s="83">
        <f t="shared" ref="F14:Q14" si="0">F8-F11</f>
        <v>3486.3999999999069</v>
      </c>
      <c r="G14" s="84">
        <v>462.79</v>
      </c>
      <c r="H14" s="86">
        <v>8764.31</v>
      </c>
      <c r="I14" s="84">
        <v>1163.22</v>
      </c>
      <c r="J14" s="88">
        <f t="shared" si="0"/>
        <v>0</v>
      </c>
      <c r="K14" s="90">
        <f t="shared" si="0"/>
        <v>0</v>
      </c>
      <c r="L14" s="90">
        <v>101.64</v>
      </c>
      <c r="M14" s="90">
        <v>101.64</v>
      </c>
      <c r="N14" s="91">
        <f t="shared" si="0"/>
        <v>0</v>
      </c>
      <c r="O14" s="90">
        <f t="shared" si="0"/>
        <v>0</v>
      </c>
      <c r="P14" s="91">
        <f t="shared" si="0"/>
        <v>0</v>
      </c>
      <c r="Q14" s="90">
        <f t="shared" si="0"/>
        <v>0</v>
      </c>
    </row>
    <row r="15" spans="1:17" ht="18" x14ac:dyDescent="0.25">
      <c r="A15" s="5"/>
      <c r="B15" s="9"/>
      <c r="C15" s="9"/>
      <c r="D15" s="9"/>
      <c r="E15" s="9"/>
      <c r="F15" s="9"/>
      <c r="G15" s="9"/>
      <c r="H15" s="9"/>
      <c r="I15" s="9"/>
      <c r="J15" s="9"/>
      <c r="K15" s="3"/>
      <c r="L15" s="3"/>
      <c r="M15" s="3"/>
      <c r="N15" s="3"/>
      <c r="O15" s="3"/>
      <c r="P15" s="3"/>
      <c r="Q15" s="3"/>
    </row>
    <row r="16" spans="1:17" ht="18" customHeight="1" x14ac:dyDescent="0.25">
      <c r="A16" s="148" t="s">
        <v>42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</row>
    <row r="17" spans="1:17" ht="18" x14ac:dyDescent="0.25">
      <c r="A17" s="5"/>
      <c r="B17" s="9"/>
      <c r="C17" s="9"/>
      <c r="D17" s="9"/>
      <c r="E17" s="9"/>
      <c r="F17" s="9"/>
      <c r="G17" s="9"/>
      <c r="H17" s="9"/>
      <c r="I17" s="9"/>
      <c r="J17" s="9"/>
      <c r="K17" s="3"/>
      <c r="L17" s="3"/>
      <c r="M17" s="3"/>
      <c r="N17" s="3"/>
      <c r="O17" s="3"/>
      <c r="P17" s="3"/>
      <c r="Q17" s="3"/>
    </row>
    <row r="18" spans="1:17" ht="30" x14ac:dyDescent="0.25">
      <c r="A18" s="32"/>
      <c r="B18" s="33"/>
      <c r="C18" s="33"/>
      <c r="D18" s="34"/>
      <c r="E18" s="35"/>
      <c r="F18" s="35"/>
      <c r="G18" s="4" t="s">
        <v>12</v>
      </c>
      <c r="H18" s="4"/>
      <c r="I18" s="4" t="s">
        <v>13</v>
      </c>
      <c r="J18" s="4"/>
      <c r="K18" s="4" t="s">
        <v>47</v>
      </c>
      <c r="L18" s="4"/>
      <c r="M18" s="144" t="s">
        <v>167</v>
      </c>
      <c r="N18" s="4"/>
      <c r="O18" s="4" t="s">
        <v>48</v>
      </c>
      <c r="P18" s="4"/>
      <c r="Q18" s="4" t="s">
        <v>49</v>
      </c>
    </row>
    <row r="19" spans="1:17" ht="15.75" customHeight="1" x14ac:dyDescent="0.25">
      <c r="A19" s="152" t="s">
        <v>8</v>
      </c>
      <c r="B19" s="153"/>
      <c r="C19" s="153"/>
      <c r="D19" s="153"/>
      <c r="E19" s="154"/>
      <c r="F19" s="54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ht="15" customHeight="1" x14ac:dyDescent="0.25">
      <c r="A20" s="152" t="s">
        <v>9</v>
      </c>
      <c r="B20" s="153"/>
      <c r="C20" s="153"/>
      <c r="D20" s="153"/>
      <c r="E20" s="153"/>
      <c r="F20" s="52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ht="15" customHeight="1" x14ac:dyDescent="0.25">
      <c r="A21" s="163" t="s">
        <v>10</v>
      </c>
      <c r="B21" s="164"/>
      <c r="C21" s="164"/>
      <c r="D21" s="164"/>
      <c r="E21" s="164"/>
      <c r="F21" s="55"/>
      <c r="G21" s="36">
        <v>0</v>
      </c>
      <c r="H21" s="36"/>
      <c r="I21" s="36">
        <v>0</v>
      </c>
      <c r="J21" s="36"/>
      <c r="K21" s="36">
        <v>0</v>
      </c>
      <c r="L21" s="36"/>
      <c r="M21" s="36"/>
      <c r="N21" s="36"/>
      <c r="O21" s="36">
        <v>0</v>
      </c>
      <c r="P21" s="36"/>
      <c r="Q21" s="36">
        <v>0</v>
      </c>
    </row>
    <row r="22" spans="1:17" ht="18" x14ac:dyDescent="0.25">
      <c r="A22" s="26"/>
      <c r="B22" s="9"/>
      <c r="C22" s="9"/>
      <c r="D22" s="9"/>
      <c r="E22" s="9"/>
      <c r="F22" s="9"/>
      <c r="G22" s="9"/>
      <c r="H22" s="9"/>
      <c r="I22" s="9"/>
      <c r="J22" s="9"/>
      <c r="K22" s="3"/>
      <c r="L22" s="3"/>
      <c r="M22" s="3"/>
      <c r="N22" s="3"/>
      <c r="O22" s="3"/>
      <c r="P22" s="3"/>
      <c r="Q22" s="3"/>
    </row>
    <row r="23" spans="1:17" ht="18" customHeight="1" x14ac:dyDescent="0.25">
      <c r="A23" s="148" t="s">
        <v>51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</row>
    <row r="24" spans="1:17" ht="18" x14ac:dyDescent="0.25">
      <c r="A24" s="26"/>
      <c r="B24" s="9"/>
      <c r="C24" s="9"/>
      <c r="D24" s="9"/>
      <c r="E24" s="9"/>
      <c r="F24" s="9"/>
      <c r="G24" s="9"/>
      <c r="H24" s="9"/>
      <c r="I24" s="9"/>
      <c r="J24" s="9"/>
      <c r="K24" s="3"/>
      <c r="L24" s="3"/>
      <c r="M24" s="3"/>
      <c r="N24" s="3"/>
      <c r="O24" s="3"/>
      <c r="P24" s="3"/>
      <c r="Q24" s="3"/>
    </row>
    <row r="25" spans="1:17" ht="30" x14ac:dyDescent="0.25">
      <c r="A25" s="32"/>
      <c r="B25" s="33"/>
      <c r="C25" s="33"/>
      <c r="D25" s="34"/>
      <c r="E25" s="35"/>
      <c r="F25" s="35"/>
      <c r="G25" s="4" t="s">
        <v>12</v>
      </c>
      <c r="H25" s="4"/>
      <c r="I25" s="4" t="s">
        <v>170</v>
      </c>
      <c r="J25" s="4"/>
      <c r="K25" s="4" t="s">
        <v>47</v>
      </c>
      <c r="L25" s="144" t="s">
        <v>169</v>
      </c>
      <c r="M25" s="144" t="s">
        <v>167</v>
      </c>
      <c r="N25" s="4"/>
      <c r="O25" s="4" t="s">
        <v>48</v>
      </c>
      <c r="P25" s="4"/>
      <c r="Q25" s="4" t="s">
        <v>49</v>
      </c>
    </row>
    <row r="26" spans="1:17" ht="15" customHeight="1" x14ac:dyDescent="0.25">
      <c r="A26" s="167" t="s">
        <v>43</v>
      </c>
      <c r="B26" s="168"/>
      <c r="C26" s="168"/>
      <c r="D26" s="168"/>
      <c r="E26" s="169"/>
      <c r="F26" s="83">
        <f t="shared" ref="F26" si="1">F20-F23</f>
        <v>0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</row>
    <row r="27" spans="1:17" ht="30" customHeight="1" x14ac:dyDescent="0.25">
      <c r="A27" s="170" t="s">
        <v>7</v>
      </c>
      <c r="B27" s="171"/>
      <c r="C27" s="171"/>
      <c r="D27" s="171"/>
      <c r="E27" s="172"/>
      <c r="F27" s="83">
        <f t="shared" ref="F27" si="2">F21-F24</f>
        <v>0</v>
      </c>
      <c r="G27" s="41"/>
      <c r="H27" s="41"/>
      <c r="I27" s="84">
        <v>1163.22</v>
      </c>
      <c r="J27" s="41"/>
      <c r="K27" s="41"/>
      <c r="L27" s="90">
        <v>101.64</v>
      </c>
      <c r="M27" s="90">
        <v>101.64</v>
      </c>
      <c r="N27" s="41"/>
      <c r="O27" s="41"/>
      <c r="P27" s="41"/>
      <c r="Q27" s="38"/>
    </row>
    <row r="30" spans="1:17" ht="15" customHeight="1" x14ac:dyDescent="0.25">
      <c r="A30" s="145" t="s">
        <v>11</v>
      </c>
      <c r="B30" s="146"/>
      <c r="C30" s="146"/>
      <c r="D30" s="146"/>
      <c r="E30" s="146"/>
      <c r="F30" s="123"/>
      <c r="G30" s="37"/>
      <c r="H30" s="37"/>
      <c r="I30" s="37">
        <v>0</v>
      </c>
      <c r="J30" s="37"/>
      <c r="K30" s="37">
        <v>0</v>
      </c>
      <c r="L30" s="37"/>
      <c r="M30" s="37"/>
      <c r="N30" s="37"/>
      <c r="O30" s="37">
        <v>0</v>
      </c>
      <c r="P30" s="37"/>
      <c r="Q30" s="37">
        <v>0</v>
      </c>
    </row>
    <row r="31" spans="1:17" ht="11.25" customHeight="1" x14ac:dyDescent="0.25">
      <c r="A31" s="21"/>
      <c r="B31" s="22"/>
      <c r="C31" s="22"/>
      <c r="D31" s="22"/>
      <c r="E31" s="22"/>
      <c r="F31" s="22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29.25" customHeight="1" x14ac:dyDescent="0.25">
      <c r="A32" s="166" t="s">
        <v>52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</row>
    <row r="33" spans="1:17" ht="8.25" customHeight="1" x14ac:dyDescent="0.25"/>
    <row r="34" spans="1:17" ht="15" customHeight="1" x14ac:dyDescent="0.25">
      <c r="A34" s="166" t="s">
        <v>45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</row>
    <row r="35" spans="1:17" ht="8.25" customHeight="1" x14ac:dyDescent="0.25"/>
    <row r="36" spans="1:17" ht="29.25" customHeight="1" x14ac:dyDescent="0.25">
      <c r="A36" s="166" t="s">
        <v>46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</row>
  </sheetData>
  <mergeCells count="25">
    <mergeCell ref="A36:Q36"/>
    <mergeCell ref="A23:Q23"/>
    <mergeCell ref="A32:Q32"/>
    <mergeCell ref="A30:E30"/>
    <mergeCell ref="A34:Q34"/>
    <mergeCell ref="A26:E26"/>
    <mergeCell ref="A27:E27"/>
    <mergeCell ref="A19:E19"/>
    <mergeCell ref="A20:E20"/>
    <mergeCell ref="A21:E21"/>
    <mergeCell ref="A13:E13"/>
    <mergeCell ref="A14:E14"/>
    <mergeCell ref="A12:E12"/>
    <mergeCell ref="A5:Q5"/>
    <mergeCell ref="A16:Q16"/>
    <mergeCell ref="A1:Q1"/>
    <mergeCell ref="A3:Q3"/>
    <mergeCell ref="A8:E8"/>
    <mergeCell ref="A9:E9"/>
    <mergeCell ref="A10:E10"/>
    <mergeCell ref="P7:Q7"/>
    <mergeCell ref="N7:O7"/>
    <mergeCell ref="J7:K7"/>
    <mergeCell ref="H7:I7"/>
    <mergeCell ref="F7:G7"/>
  </mergeCells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8"/>
  <sheetViews>
    <sheetView topLeftCell="A7" workbookViewId="0">
      <selection activeCell="G16" sqref="G1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11" width="25.28515625" customWidth="1"/>
  </cols>
  <sheetData>
    <row r="1" spans="1:11" ht="42" customHeight="1" x14ac:dyDescent="0.25">
      <c r="A1" s="148" t="s">
        <v>165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 x14ac:dyDescent="0.25">
      <c r="A3" s="148" t="s">
        <v>33</v>
      </c>
      <c r="B3" s="148"/>
      <c r="C3" s="148"/>
      <c r="D3" s="148"/>
      <c r="E3" s="148"/>
      <c r="F3" s="148"/>
      <c r="G3" s="148"/>
      <c r="H3" s="148"/>
      <c r="I3" s="148"/>
      <c r="J3" s="174"/>
      <c r="K3" s="174"/>
    </row>
    <row r="4" spans="1:11" ht="18" x14ac:dyDescent="0.25">
      <c r="A4" s="5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1" ht="18" customHeight="1" x14ac:dyDescent="0.25">
      <c r="A5" s="148" t="s">
        <v>15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11" ht="18" x14ac:dyDescent="0.25">
      <c r="A6" s="5"/>
      <c r="B6" s="5"/>
      <c r="C6" s="5"/>
      <c r="D6" s="5"/>
      <c r="E6" s="5"/>
      <c r="F6" s="5"/>
      <c r="G6" s="5"/>
      <c r="H6" s="5"/>
      <c r="I6" s="5"/>
      <c r="J6" s="6"/>
      <c r="K6" s="6"/>
    </row>
    <row r="7" spans="1:11" ht="15.75" x14ac:dyDescent="0.25">
      <c r="A7" s="148" t="s">
        <v>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</row>
    <row r="8" spans="1:11" ht="18" x14ac:dyDescent="0.25">
      <c r="A8" s="5"/>
      <c r="B8" s="5"/>
      <c r="C8" s="5"/>
      <c r="D8" s="5"/>
      <c r="E8" s="5"/>
      <c r="F8" s="5"/>
      <c r="G8" s="5"/>
      <c r="H8" s="5"/>
      <c r="I8" s="5"/>
      <c r="J8" s="6"/>
      <c r="K8" s="6"/>
    </row>
    <row r="9" spans="1:11" ht="25.5" x14ac:dyDescent="0.25">
      <c r="A9" s="25" t="s">
        <v>16</v>
      </c>
      <c r="B9" s="24" t="s">
        <v>17</v>
      </c>
      <c r="C9" s="24" t="s">
        <v>18</v>
      </c>
      <c r="D9" s="24" t="s">
        <v>14</v>
      </c>
      <c r="E9" s="24" t="s">
        <v>12</v>
      </c>
      <c r="F9" s="25" t="s">
        <v>171</v>
      </c>
      <c r="G9" s="25" t="s">
        <v>47</v>
      </c>
      <c r="H9" s="25" t="s">
        <v>166</v>
      </c>
      <c r="I9" s="25" t="s">
        <v>167</v>
      </c>
      <c r="J9" s="25" t="s">
        <v>48</v>
      </c>
      <c r="K9" s="25" t="s">
        <v>49</v>
      </c>
    </row>
    <row r="10" spans="1:11" ht="15.75" x14ac:dyDescent="0.25">
      <c r="A10" s="72"/>
      <c r="B10" s="73"/>
      <c r="C10" s="73"/>
      <c r="D10" s="73" t="s">
        <v>70</v>
      </c>
      <c r="E10" s="74">
        <f>E11</f>
        <v>223145.69</v>
      </c>
      <c r="F10" s="75">
        <v>257865.60000000001</v>
      </c>
      <c r="G10" s="75">
        <f>G11</f>
        <v>233139</v>
      </c>
      <c r="H10" s="75">
        <v>80553.64</v>
      </c>
      <c r="I10" s="75">
        <v>313692.64</v>
      </c>
      <c r="J10" s="75">
        <f>J11</f>
        <v>244457</v>
      </c>
      <c r="K10" s="75">
        <f>K11</f>
        <v>244914</v>
      </c>
    </row>
    <row r="11" spans="1:11" ht="15.75" customHeight="1" x14ac:dyDescent="0.25">
      <c r="A11" s="13">
        <v>6</v>
      </c>
      <c r="B11" s="13"/>
      <c r="C11" s="13"/>
      <c r="D11" s="13" t="s">
        <v>19</v>
      </c>
      <c r="E11" s="46">
        <f>SUM(E12,E14,E16,E19)</f>
        <v>223145.69</v>
      </c>
      <c r="F11" s="48">
        <f>SUM(F12,F14,F16,F19)</f>
        <v>257865.60000000001</v>
      </c>
      <c r="G11" s="48">
        <f>SUM(G12,G16,G19)</f>
        <v>233139</v>
      </c>
      <c r="H11" s="48">
        <f>SUM(H12,H16,H19)</f>
        <v>80553.64</v>
      </c>
      <c r="I11" s="48">
        <f>SUM(I12,I14,I16,I19)</f>
        <v>313692.64</v>
      </c>
      <c r="J11" s="48">
        <f>SUM(J12,J16,J19)</f>
        <v>244457</v>
      </c>
      <c r="K11" s="48">
        <f>SUM(K12,K16,K19)</f>
        <v>244914</v>
      </c>
    </row>
    <row r="12" spans="1:11" ht="36.75" customHeight="1" x14ac:dyDescent="0.25">
      <c r="A12" s="17"/>
      <c r="B12" s="17">
        <v>63</v>
      </c>
      <c r="C12" s="17"/>
      <c r="D12" s="17" t="s">
        <v>124</v>
      </c>
      <c r="E12" s="45">
        <v>78893.52</v>
      </c>
      <c r="F12" s="47">
        <v>51869.07</v>
      </c>
      <c r="G12" s="47">
        <v>25350</v>
      </c>
      <c r="H12" s="47">
        <v>49443</v>
      </c>
      <c r="I12" s="47">
        <v>74793</v>
      </c>
      <c r="J12" s="47">
        <v>25350</v>
      </c>
      <c r="K12" s="47">
        <v>25500</v>
      </c>
    </row>
    <row r="13" spans="1:11" ht="15.75" customHeight="1" x14ac:dyDescent="0.25">
      <c r="A13" s="17"/>
      <c r="B13" s="17"/>
      <c r="C13" s="17" t="s">
        <v>127</v>
      </c>
      <c r="D13" s="17" t="s">
        <v>128</v>
      </c>
      <c r="E13" s="45">
        <v>78893.52</v>
      </c>
      <c r="F13" s="47">
        <v>51869.07</v>
      </c>
      <c r="G13" s="47">
        <v>25350</v>
      </c>
      <c r="H13" s="47">
        <v>49443</v>
      </c>
      <c r="I13" s="47">
        <v>74793</v>
      </c>
      <c r="J13" s="47">
        <v>25350</v>
      </c>
      <c r="K13" s="47">
        <v>25500</v>
      </c>
    </row>
    <row r="14" spans="1:11" ht="15.75" customHeight="1" x14ac:dyDescent="0.25">
      <c r="A14" s="13"/>
      <c r="B14" s="17">
        <v>64</v>
      </c>
      <c r="C14" s="13"/>
      <c r="D14" s="17" t="s">
        <v>56</v>
      </c>
      <c r="E14" s="45">
        <v>22.08</v>
      </c>
      <c r="F14" s="47">
        <v>6.9</v>
      </c>
      <c r="G14" s="47">
        <v>0</v>
      </c>
      <c r="H14" s="47"/>
      <c r="I14" s="47">
        <v>0</v>
      </c>
      <c r="J14" s="47">
        <v>0</v>
      </c>
      <c r="K14" s="47">
        <v>0</v>
      </c>
    </row>
    <row r="15" spans="1:11" ht="15.75" customHeight="1" x14ac:dyDescent="0.25">
      <c r="A15" s="13"/>
      <c r="B15" s="13"/>
      <c r="C15" s="17" t="s">
        <v>61</v>
      </c>
      <c r="D15" s="15" t="s">
        <v>54</v>
      </c>
      <c r="E15" s="45">
        <v>22.08</v>
      </c>
      <c r="F15" s="47">
        <v>6.9</v>
      </c>
      <c r="G15" s="47">
        <v>0</v>
      </c>
      <c r="H15" s="47"/>
      <c r="I15" s="47">
        <v>0</v>
      </c>
      <c r="J15" s="47">
        <v>0</v>
      </c>
      <c r="K15" s="47">
        <v>0</v>
      </c>
    </row>
    <row r="16" spans="1:11" ht="51" customHeight="1" x14ac:dyDescent="0.25">
      <c r="A16" s="14"/>
      <c r="B16" s="14">
        <v>66</v>
      </c>
      <c r="C16" s="15"/>
      <c r="D16" s="19" t="s">
        <v>55</v>
      </c>
      <c r="E16" s="45">
        <v>4552.3900000000003</v>
      </c>
      <c r="F16" s="47">
        <f>SUM(F17,F18)</f>
        <v>3517.16</v>
      </c>
      <c r="G16" s="47">
        <f>SUM(G17,G18)</f>
        <v>3318</v>
      </c>
      <c r="H16" s="47">
        <v>11101.64</v>
      </c>
      <c r="I16" s="47">
        <f>SUM(I17,I18)</f>
        <v>14419.64</v>
      </c>
      <c r="J16" s="47">
        <f>SUM(J17,J18)</f>
        <v>3364</v>
      </c>
      <c r="K16" s="47">
        <f>SUM(K17,K18)</f>
        <v>3464</v>
      </c>
    </row>
    <row r="17" spans="1:11" x14ac:dyDescent="0.25">
      <c r="A17" s="14"/>
      <c r="B17" s="29"/>
      <c r="C17" s="15" t="s">
        <v>61</v>
      </c>
      <c r="D17" s="15" t="s">
        <v>54</v>
      </c>
      <c r="E17" s="45">
        <v>4552.3900000000003</v>
      </c>
      <c r="F17" s="47">
        <v>2787.18</v>
      </c>
      <c r="G17" s="47">
        <v>2654</v>
      </c>
      <c r="H17" s="47">
        <v>11101.64</v>
      </c>
      <c r="I17" s="47">
        <v>13755.64</v>
      </c>
      <c r="J17" s="47">
        <v>2700</v>
      </c>
      <c r="K17" s="47">
        <v>2800</v>
      </c>
    </row>
    <row r="18" spans="1:11" x14ac:dyDescent="0.25">
      <c r="A18" s="14"/>
      <c r="B18" s="29"/>
      <c r="C18" s="15" t="s">
        <v>150</v>
      </c>
      <c r="D18" s="15" t="s">
        <v>149</v>
      </c>
      <c r="E18" s="45"/>
      <c r="F18" s="47">
        <v>729.98</v>
      </c>
      <c r="G18" s="47">
        <v>664</v>
      </c>
      <c r="H18" s="47"/>
      <c r="I18" s="47">
        <v>664</v>
      </c>
      <c r="J18" s="47">
        <v>664</v>
      </c>
      <c r="K18" s="47">
        <v>664</v>
      </c>
    </row>
    <row r="19" spans="1:11" ht="38.25" x14ac:dyDescent="0.25">
      <c r="A19" s="14"/>
      <c r="B19" s="14">
        <v>67</v>
      </c>
      <c r="C19" s="15"/>
      <c r="D19" s="17" t="s">
        <v>50</v>
      </c>
      <c r="E19" s="45">
        <v>139677.70000000001</v>
      </c>
      <c r="F19" s="47">
        <v>202472.47</v>
      </c>
      <c r="G19" s="47">
        <v>204471</v>
      </c>
      <c r="H19" s="47">
        <v>20009</v>
      </c>
      <c r="I19" s="47">
        <v>224480</v>
      </c>
      <c r="J19" s="47">
        <v>215743</v>
      </c>
      <c r="K19" s="47">
        <v>215950</v>
      </c>
    </row>
    <row r="20" spans="1:11" x14ac:dyDescent="0.25">
      <c r="A20" s="14"/>
      <c r="B20" s="14"/>
      <c r="C20" s="15" t="s">
        <v>60</v>
      </c>
      <c r="D20" s="19" t="s">
        <v>20</v>
      </c>
      <c r="E20" s="45">
        <v>139677.70000000001</v>
      </c>
      <c r="F20" s="47">
        <v>202472.47</v>
      </c>
      <c r="G20" s="47">
        <v>204471</v>
      </c>
      <c r="H20" s="47">
        <v>20009</v>
      </c>
      <c r="I20" s="47">
        <v>224480</v>
      </c>
      <c r="J20" s="47">
        <v>215743</v>
      </c>
      <c r="K20" s="47">
        <v>215950</v>
      </c>
    </row>
    <row r="21" spans="1:11" x14ac:dyDescent="0.25">
      <c r="A21" s="13">
        <v>9</v>
      </c>
      <c r="B21" s="17"/>
      <c r="C21" s="15"/>
      <c r="D21" s="15" t="s">
        <v>67</v>
      </c>
      <c r="E21" s="45"/>
      <c r="F21" s="48"/>
      <c r="G21" s="47"/>
      <c r="H21" s="47"/>
      <c r="I21" s="47"/>
      <c r="J21" s="47"/>
      <c r="K21" s="49"/>
    </row>
    <row r="22" spans="1:11" x14ac:dyDescent="0.25">
      <c r="A22" s="17"/>
      <c r="B22" s="17">
        <v>92</v>
      </c>
      <c r="C22" s="15"/>
      <c r="D22" s="15" t="s">
        <v>68</v>
      </c>
      <c r="E22" s="45"/>
      <c r="F22" s="47"/>
      <c r="G22" s="47"/>
      <c r="H22" s="47"/>
      <c r="I22" s="47"/>
      <c r="J22" s="47"/>
      <c r="K22" s="49"/>
    </row>
    <row r="23" spans="1:11" ht="25.5" x14ac:dyDescent="0.25">
      <c r="A23" s="17"/>
      <c r="B23" s="17"/>
      <c r="C23" s="15">
        <v>92</v>
      </c>
      <c r="D23" s="19" t="s">
        <v>69</v>
      </c>
      <c r="E23" s="45"/>
      <c r="F23" s="47"/>
      <c r="G23" s="47"/>
      <c r="H23" s="47"/>
      <c r="I23" s="47"/>
      <c r="J23" s="47"/>
      <c r="K23" s="49"/>
    </row>
    <row r="24" spans="1:11" ht="15.75" x14ac:dyDescent="0.25">
      <c r="A24" s="148" t="s">
        <v>21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</row>
    <row r="25" spans="1:11" ht="18" x14ac:dyDescent="0.25">
      <c r="A25" s="5"/>
      <c r="B25" s="5"/>
      <c r="C25" s="5"/>
      <c r="D25" s="5"/>
      <c r="E25" s="5"/>
      <c r="F25" s="5"/>
      <c r="G25" s="5"/>
      <c r="H25" s="5"/>
      <c r="I25" s="5"/>
      <c r="J25" s="6"/>
      <c r="K25" s="6"/>
    </row>
    <row r="26" spans="1:11" ht="25.5" x14ac:dyDescent="0.25">
      <c r="A26" s="25" t="s">
        <v>16</v>
      </c>
      <c r="B26" s="24" t="s">
        <v>17</v>
      </c>
      <c r="C26" s="24" t="s">
        <v>18</v>
      </c>
      <c r="D26" s="24" t="s">
        <v>22</v>
      </c>
      <c r="E26" s="24" t="s">
        <v>12</v>
      </c>
      <c r="F26" s="25" t="s">
        <v>170</v>
      </c>
      <c r="G26" s="25" t="s">
        <v>47</v>
      </c>
      <c r="H26" s="25" t="s">
        <v>166</v>
      </c>
      <c r="I26" s="25" t="s">
        <v>167</v>
      </c>
      <c r="J26" s="25" t="s">
        <v>48</v>
      </c>
      <c r="K26" s="25" t="s">
        <v>49</v>
      </c>
    </row>
    <row r="27" spans="1:11" ht="15.75" x14ac:dyDescent="0.25">
      <c r="A27" s="76"/>
      <c r="B27" s="77"/>
      <c r="C27" s="77"/>
      <c r="D27" s="77" t="s">
        <v>3</v>
      </c>
      <c r="E27" s="78">
        <f t="shared" ref="E27:K27" si="0">SUM(E28,E40)</f>
        <v>222682.9</v>
      </c>
      <c r="F27" s="79">
        <f t="shared" si="0"/>
        <v>259028.81999999998</v>
      </c>
      <c r="G27" s="79">
        <f t="shared" si="0"/>
        <v>233139</v>
      </c>
      <c r="H27" s="79">
        <f t="shared" si="0"/>
        <v>80452</v>
      </c>
      <c r="I27" s="79">
        <f t="shared" si="0"/>
        <v>313591</v>
      </c>
      <c r="J27" s="79">
        <f t="shared" si="0"/>
        <v>244457</v>
      </c>
      <c r="K27" s="79">
        <f t="shared" si="0"/>
        <v>244914</v>
      </c>
    </row>
    <row r="28" spans="1:11" ht="15.75" customHeight="1" x14ac:dyDescent="0.25">
      <c r="A28" s="13">
        <v>3</v>
      </c>
      <c r="B28" s="13"/>
      <c r="C28" s="13"/>
      <c r="D28" s="13" t="s">
        <v>23</v>
      </c>
      <c r="E28" s="46">
        <f>SUM(E29,E31,E38)</f>
        <v>144333.19</v>
      </c>
      <c r="F28" s="48">
        <f>SUM(F29,F31,F38)</f>
        <v>197382.72999999998</v>
      </c>
      <c r="G28" s="48">
        <f>G29+G31+G38</f>
        <v>229157</v>
      </c>
      <c r="H28" s="48">
        <f>SUM(H29,H31)</f>
        <v>23631</v>
      </c>
      <c r="I28" s="48">
        <f>SUM(I29,I31,I38)</f>
        <v>252788</v>
      </c>
      <c r="J28" s="48">
        <f>SUM(J29,J31,J38)</f>
        <v>219757</v>
      </c>
      <c r="K28" s="48">
        <f>SUM(K29,K31,K38)</f>
        <v>221914</v>
      </c>
    </row>
    <row r="29" spans="1:11" ht="15.75" customHeight="1" x14ac:dyDescent="0.25">
      <c r="A29" s="13"/>
      <c r="B29" s="13">
        <v>31</v>
      </c>
      <c r="C29" s="17"/>
      <c r="D29" s="13" t="s">
        <v>24</v>
      </c>
      <c r="E29" s="46">
        <v>89716.75</v>
      </c>
      <c r="F29" s="48">
        <v>122926.93</v>
      </c>
      <c r="G29" s="48">
        <v>148309</v>
      </c>
      <c r="H29" s="48">
        <v>797</v>
      </c>
      <c r="I29" s="48">
        <v>149106</v>
      </c>
      <c r="J29" s="48">
        <v>138143</v>
      </c>
      <c r="K29" s="48">
        <v>138850</v>
      </c>
    </row>
    <row r="30" spans="1:11" x14ac:dyDescent="0.25">
      <c r="A30" s="14"/>
      <c r="B30" s="14"/>
      <c r="C30" s="15" t="s">
        <v>60</v>
      </c>
      <c r="D30" s="15" t="s">
        <v>20</v>
      </c>
      <c r="E30" s="45">
        <v>89716.75</v>
      </c>
      <c r="F30" s="47">
        <v>122926.93</v>
      </c>
      <c r="G30" s="47">
        <v>148309</v>
      </c>
      <c r="H30" s="47">
        <v>797</v>
      </c>
      <c r="I30" s="47">
        <v>149106</v>
      </c>
      <c r="J30" s="47">
        <v>138143</v>
      </c>
      <c r="K30" s="47">
        <v>138850</v>
      </c>
    </row>
    <row r="31" spans="1:11" x14ac:dyDescent="0.25">
      <c r="A31" s="14"/>
      <c r="B31" s="29">
        <v>32</v>
      </c>
      <c r="C31" s="15"/>
      <c r="D31" s="29" t="s">
        <v>36</v>
      </c>
      <c r="E31" s="46">
        <f>SUM(E32,E33,E34,E35,E36,E37)</f>
        <v>54123.59</v>
      </c>
      <c r="F31" s="48">
        <f>SUM(F32,F33,F34,F35,F36,F37)</f>
        <v>73866.84</v>
      </c>
      <c r="G31" s="48">
        <f>SUM(G32,G33,G34,G35,G36)</f>
        <v>80249</v>
      </c>
      <c r="H31" s="48">
        <f>SUM(H32,H33,H34,H35,H36,H37)</f>
        <v>22834</v>
      </c>
      <c r="I31" s="48">
        <f>SUM(I32,I33,I34,I35,I36)</f>
        <v>103083</v>
      </c>
      <c r="J31" s="48">
        <f>SUM(J32,J33,J34,J35,J36)</f>
        <v>81014</v>
      </c>
      <c r="K31" s="48">
        <f>SUM(K32,K33,K34,K35,K36)</f>
        <v>82464</v>
      </c>
    </row>
    <row r="32" spans="1:11" x14ac:dyDescent="0.25">
      <c r="A32" s="14"/>
      <c r="B32" s="29"/>
      <c r="C32" s="15" t="s">
        <v>60</v>
      </c>
      <c r="D32" s="14" t="s">
        <v>20</v>
      </c>
      <c r="E32" s="45">
        <v>31883.91</v>
      </c>
      <c r="F32" s="47">
        <v>51007.83</v>
      </c>
      <c r="G32" s="47">
        <v>47467</v>
      </c>
      <c r="H32" s="47">
        <v>3217</v>
      </c>
      <c r="I32" s="47">
        <v>50684</v>
      </c>
      <c r="J32" s="47">
        <v>48000</v>
      </c>
      <c r="K32" s="47">
        <v>49000</v>
      </c>
    </row>
    <row r="33" spans="1:11" x14ac:dyDescent="0.25">
      <c r="A33" s="14"/>
      <c r="B33" s="29"/>
      <c r="C33" s="15" t="s">
        <v>61</v>
      </c>
      <c r="D33" s="15" t="s">
        <v>54</v>
      </c>
      <c r="E33" s="45">
        <v>1534.92</v>
      </c>
      <c r="F33" s="47"/>
      <c r="G33" s="47">
        <v>2654</v>
      </c>
      <c r="H33" s="47">
        <v>9991</v>
      </c>
      <c r="I33" s="47">
        <v>12645</v>
      </c>
      <c r="J33" s="47">
        <v>2700</v>
      </c>
      <c r="K33" s="47">
        <v>2800</v>
      </c>
    </row>
    <row r="34" spans="1:11" x14ac:dyDescent="0.25">
      <c r="A34" s="14"/>
      <c r="B34" s="29"/>
      <c r="C34" s="15" t="s">
        <v>125</v>
      </c>
      <c r="D34" s="50" t="s">
        <v>126</v>
      </c>
      <c r="E34" s="45">
        <v>0</v>
      </c>
      <c r="F34" s="47">
        <v>3742.26</v>
      </c>
      <c r="G34" s="47">
        <v>4114</v>
      </c>
      <c r="H34" s="47"/>
      <c r="I34" s="47">
        <v>4114</v>
      </c>
      <c r="J34" s="47">
        <v>4300</v>
      </c>
      <c r="K34" s="47">
        <v>4500</v>
      </c>
    </row>
    <row r="35" spans="1:11" x14ac:dyDescent="0.25">
      <c r="A35" s="14"/>
      <c r="B35" s="29"/>
      <c r="C35" s="15" t="s">
        <v>127</v>
      </c>
      <c r="D35" s="15" t="s">
        <v>128</v>
      </c>
      <c r="E35" s="45">
        <v>20704.759999999998</v>
      </c>
      <c r="F35" s="47">
        <v>16026.49</v>
      </c>
      <c r="G35" s="47">
        <v>25350</v>
      </c>
      <c r="H35" s="47">
        <v>9626</v>
      </c>
      <c r="I35" s="47">
        <v>34976</v>
      </c>
      <c r="J35" s="47">
        <v>25350</v>
      </c>
      <c r="K35" s="47">
        <v>25500</v>
      </c>
    </row>
    <row r="36" spans="1:11" x14ac:dyDescent="0.25">
      <c r="A36" s="14"/>
      <c r="B36" s="29"/>
      <c r="C36" s="15" t="s">
        <v>148</v>
      </c>
      <c r="D36" s="15" t="s">
        <v>149</v>
      </c>
      <c r="E36" s="45">
        <v>0</v>
      </c>
      <c r="F36" s="47"/>
      <c r="G36" s="47">
        <v>664</v>
      </c>
      <c r="H36" s="47"/>
      <c r="I36" s="47">
        <v>664</v>
      </c>
      <c r="J36" s="47">
        <v>664</v>
      </c>
      <c r="K36" s="47">
        <v>664</v>
      </c>
    </row>
    <row r="37" spans="1:11" ht="24.75" customHeight="1" x14ac:dyDescent="0.25">
      <c r="A37" s="14"/>
      <c r="B37" s="29"/>
      <c r="C37" s="15" t="s">
        <v>63</v>
      </c>
      <c r="D37" s="19" t="s">
        <v>58</v>
      </c>
      <c r="E37" s="45">
        <v>0</v>
      </c>
      <c r="F37" s="47">
        <v>3090.26</v>
      </c>
      <c r="G37" s="47">
        <v>0</v>
      </c>
      <c r="H37" s="47"/>
      <c r="I37" s="47">
        <v>0</v>
      </c>
      <c r="J37" s="47">
        <v>0</v>
      </c>
      <c r="K37" s="47">
        <v>0</v>
      </c>
    </row>
    <row r="38" spans="1:11" ht="16.5" customHeight="1" x14ac:dyDescent="0.25">
      <c r="A38" s="14"/>
      <c r="B38" s="29">
        <v>34</v>
      </c>
      <c r="C38" s="15"/>
      <c r="D38" s="51" t="s">
        <v>59</v>
      </c>
      <c r="E38" s="46">
        <v>492.85</v>
      </c>
      <c r="F38" s="48">
        <v>588.96</v>
      </c>
      <c r="G38" s="48">
        <v>599</v>
      </c>
      <c r="H38" s="48"/>
      <c r="I38" s="48">
        <v>599</v>
      </c>
      <c r="J38" s="48">
        <v>600</v>
      </c>
      <c r="K38" s="48">
        <v>600</v>
      </c>
    </row>
    <row r="39" spans="1:11" ht="17.25" customHeight="1" x14ac:dyDescent="0.25">
      <c r="A39" s="14"/>
      <c r="B39" s="29"/>
      <c r="C39" s="15" t="s">
        <v>60</v>
      </c>
      <c r="D39" s="15" t="s">
        <v>20</v>
      </c>
      <c r="E39" s="45">
        <v>492.85</v>
      </c>
      <c r="F39" s="47">
        <v>588.96</v>
      </c>
      <c r="G39" s="47">
        <v>599</v>
      </c>
      <c r="H39" s="47"/>
      <c r="I39" s="47">
        <v>599</v>
      </c>
      <c r="J39" s="47">
        <v>600</v>
      </c>
      <c r="K39" s="47">
        <v>600</v>
      </c>
    </row>
    <row r="40" spans="1:11" s="117" customFormat="1" ht="29.25" customHeight="1" x14ac:dyDescent="0.25">
      <c r="A40" s="29">
        <v>4</v>
      </c>
      <c r="B40" s="29"/>
      <c r="C40" s="122"/>
      <c r="D40" s="122" t="s">
        <v>25</v>
      </c>
      <c r="E40" s="46">
        <f t="shared" ref="E40:J40" si="1">SUM(E41,E45)</f>
        <v>78349.709999999992</v>
      </c>
      <c r="F40" s="48">
        <f t="shared" si="1"/>
        <v>61646.09</v>
      </c>
      <c r="G40" s="48">
        <f t="shared" si="1"/>
        <v>3982</v>
      </c>
      <c r="H40" s="48">
        <f t="shared" si="1"/>
        <v>56821</v>
      </c>
      <c r="I40" s="48">
        <f t="shared" si="1"/>
        <v>60803</v>
      </c>
      <c r="J40" s="48">
        <f t="shared" si="1"/>
        <v>24700</v>
      </c>
      <c r="K40" s="48">
        <v>23000</v>
      </c>
    </row>
    <row r="41" spans="1:11" s="117" customFormat="1" ht="29.25" customHeight="1" x14ac:dyDescent="0.25">
      <c r="A41" s="29"/>
      <c r="B41" s="29">
        <v>41</v>
      </c>
      <c r="C41" s="122"/>
      <c r="D41" s="122" t="s">
        <v>144</v>
      </c>
      <c r="E41" s="46">
        <f>SUM(E43,E44)</f>
        <v>60672.56</v>
      </c>
      <c r="F41" s="48">
        <f>SUM(F42,F43,F44)</f>
        <v>42428.539999999994</v>
      </c>
      <c r="G41" s="48"/>
      <c r="H41" s="48">
        <f>SUM(H42,H44)</f>
        <v>50833</v>
      </c>
      <c r="I41" s="48">
        <f>SUM(I42,I43,I44)</f>
        <v>50833</v>
      </c>
      <c r="J41" s="48">
        <v>7700</v>
      </c>
      <c r="K41" s="48">
        <v>8000</v>
      </c>
    </row>
    <row r="42" spans="1:11" s="117" customFormat="1" ht="19.5" customHeight="1" x14ac:dyDescent="0.25">
      <c r="A42" s="29"/>
      <c r="B42" s="29"/>
      <c r="C42" s="15" t="s">
        <v>60</v>
      </c>
      <c r="D42" s="14" t="s">
        <v>20</v>
      </c>
      <c r="E42" s="45"/>
      <c r="F42" s="47">
        <v>7946.16</v>
      </c>
      <c r="G42" s="47"/>
      <c r="H42" s="47">
        <v>11016</v>
      </c>
      <c r="I42" s="47">
        <v>11016</v>
      </c>
      <c r="J42" s="47">
        <v>7700</v>
      </c>
      <c r="K42" s="47">
        <v>8000</v>
      </c>
    </row>
    <row r="43" spans="1:11" s="117" customFormat="1" ht="18" customHeight="1" x14ac:dyDescent="0.25">
      <c r="A43" s="29"/>
      <c r="B43" s="29"/>
      <c r="C43" s="15" t="s">
        <v>61</v>
      </c>
      <c r="D43" s="15" t="s">
        <v>54</v>
      </c>
      <c r="E43" s="45">
        <v>2483.81</v>
      </c>
      <c r="F43" s="48"/>
      <c r="G43" s="48"/>
      <c r="H43" s="48"/>
      <c r="I43" s="48">
        <v>0</v>
      </c>
      <c r="J43" s="48"/>
      <c r="K43" s="48"/>
    </row>
    <row r="44" spans="1:11" s="117" customFormat="1" ht="18" customHeight="1" x14ac:dyDescent="0.25">
      <c r="A44" s="29"/>
      <c r="B44" s="29"/>
      <c r="C44" s="15" t="s">
        <v>127</v>
      </c>
      <c r="D44" s="15" t="s">
        <v>128</v>
      </c>
      <c r="E44" s="45">
        <v>58188.75</v>
      </c>
      <c r="F44" s="47">
        <v>34482.379999999997</v>
      </c>
      <c r="G44" s="47"/>
      <c r="H44" s="47">
        <v>39817</v>
      </c>
      <c r="I44" s="47">
        <v>39817</v>
      </c>
      <c r="J44" s="47"/>
      <c r="K44" s="47"/>
    </row>
    <row r="45" spans="1:11" ht="25.5" x14ac:dyDescent="0.25">
      <c r="A45" s="139"/>
      <c r="B45" s="16">
        <v>42</v>
      </c>
      <c r="C45" s="16"/>
      <c r="D45" s="27" t="s">
        <v>129</v>
      </c>
      <c r="E45" s="46">
        <f>SUM(E46,E47,E48)</f>
        <v>17677.150000000001</v>
      </c>
      <c r="F45" s="48">
        <v>19217.55</v>
      </c>
      <c r="G45" s="48">
        <f>SUM(G46,G47)</f>
        <v>3982</v>
      </c>
      <c r="H45" s="48">
        <f>SUM(H46,H47)</f>
        <v>5988</v>
      </c>
      <c r="I45" s="48">
        <f>SUM(I46,I47)</f>
        <v>9970</v>
      </c>
      <c r="J45" s="48">
        <f>SUM(J46,J47)</f>
        <v>17000</v>
      </c>
      <c r="K45" s="48">
        <v>15000</v>
      </c>
    </row>
    <row r="46" spans="1:11" x14ac:dyDescent="0.25">
      <c r="A46" s="17"/>
      <c r="B46" s="17"/>
      <c r="C46" s="17" t="s">
        <v>60</v>
      </c>
      <c r="D46" s="14" t="s">
        <v>20</v>
      </c>
      <c r="E46" s="45">
        <v>17677.150000000001</v>
      </c>
      <c r="F46" s="47">
        <v>19217.55</v>
      </c>
      <c r="G46" s="47">
        <v>3982</v>
      </c>
      <c r="H46" s="47">
        <v>4979</v>
      </c>
      <c r="I46" s="47">
        <v>8961</v>
      </c>
      <c r="J46" s="47">
        <v>17000</v>
      </c>
      <c r="K46" s="49">
        <v>15000</v>
      </c>
    </row>
    <row r="47" spans="1:11" x14ac:dyDescent="0.25">
      <c r="A47" s="17"/>
      <c r="B47" s="17"/>
      <c r="C47" s="15" t="s">
        <v>61</v>
      </c>
      <c r="D47" s="15" t="s">
        <v>54</v>
      </c>
      <c r="E47" s="45">
        <v>0</v>
      </c>
      <c r="F47" s="47">
        <v>0</v>
      </c>
      <c r="G47" s="47">
        <v>0</v>
      </c>
      <c r="H47" s="47">
        <v>1009</v>
      </c>
      <c r="I47" s="47">
        <v>1009</v>
      </c>
      <c r="J47" s="47">
        <v>0</v>
      </c>
      <c r="K47" s="49">
        <v>0</v>
      </c>
    </row>
    <row r="48" spans="1:11" ht="25.5" x14ac:dyDescent="0.25">
      <c r="A48" s="17"/>
      <c r="B48" s="17"/>
      <c r="C48" s="15" t="s">
        <v>63</v>
      </c>
      <c r="D48" s="19" t="s">
        <v>69</v>
      </c>
      <c r="E48" s="45">
        <v>0</v>
      </c>
      <c r="F48" s="47">
        <v>0</v>
      </c>
      <c r="G48" s="47">
        <v>0</v>
      </c>
      <c r="H48" s="47"/>
      <c r="I48" s="47"/>
      <c r="J48" s="47">
        <v>0</v>
      </c>
      <c r="K48" s="49">
        <v>0</v>
      </c>
    </row>
  </sheetData>
  <mergeCells count="5">
    <mergeCell ref="A7:K7"/>
    <mergeCell ref="A24:K24"/>
    <mergeCell ref="A1:K1"/>
    <mergeCell ref="A3:K3"/>
    <mergeCell ref="A5:K5"/>
  </mergeCells>
  <pageMargins left="0.7" right="0.7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5"/>
  <sheetViews>
    <sheetView workbookViewId="0">
      <selection activeCell="E20" sqref="E20"/>
    </sheetView>
  </sheetViews>
  <sheetFormatPr defaultRowHeight="15" x14ac:dyDescent="0.25"/>
  <cols>
    <col min="1" max="1" width="37.7109375" customWidth="1"/>
    <col min="2" max="8" width="25.28515625" customWidth="1"/>
  </cols>
  <sheetData>
    <row r="1" spans="1:8" ht="42" customHeight="1" x14ac:dyDescent="0.25">
      <c r="A1" s="148" t="s">
        <v>165</v>
      </c>
      <c r="B1" s="148"/>
      <c r="C1" s="148"/>
      <c r="D1" s="148"/>
      <c r="E1" s="148"/>
      <c r="F1" s="148"/>
      <c r="G1" s="148"/>
      <c r="H1" s="148"/>
    </row>
    <row r="2" spans="1:8" ht="18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148" t="s">
        <v>33</v>
      </c>
      <c r="B3" s="148"/>
      <c r="C3" s="148"/>
      <c r="D3" s="148"/>
      <c r="E3" s="148"/>
      <c r="F3" s="148"/>
      <c r="G3" s="174"/>
      <c r="H3" s="174"/>
    </row>
    <row r="4" spans="1:8" ht="18" x14ac:dyDescent="0.25">
      <c r="A4" s="5"/>
      <c r="B4" s="5"/>
      <c r="C4" s="5"/>
      <c r="D4" s="5"/>
      <c r="E4" s="5"/>
      <c r="F4" s="5"/>
      <c r="G4" s="6"/>
      <c r="H4" s="6"/>
    </row>
    <row r="5" spans="1:8" ht="18" customHeight="1" x14ac:dyDescent="0.25">
      <c r="A5" s="148" t="s">
        <v>15</v>
      </c>
      <c r="B5" s="175"/>
      <c r="C5" s="175"/>
      <c r="D5" s="175"/>
      <c r="E5" s="175"/>
      <c r="F5" s="175"/>
      <c r="G5" s="175"/>
      <c r="H5" s="175"/>
    </row>
    <row r="6" spans="1:8" ht="18" x14ac:dyDescent="0.25">
      <c r="A6" s="5"/>
      <c r="B6" s="5"/>
      <c r="C6" s="5"/>
      <c r="D6" s="5"/>
      <c r="E6" s="5"/>
      <c r="F6" s="5"/>
      <c r="G6" s="6"/>
      <c r="H6" s="6"/>
    </row>
    <row r="7" spans="1:8" ht="15.75" x14ac:dyDescent="0.25">
      <c r="A7" s="148" t="s">
        <v>26</v>
      </c>
      <c r="B7" s="173"/>
      <c r="C7" s="173"/>
      <c r="D7" s="173"/>
      <c r="E7" s="173"/>
      <c r="F7" s="173"/>
      <c r="G7" s="173"/>
      <c r="H7" s="173"/>
    </row>
    <row r="8" spans="1:8" ht="18" x14ac:dyDescent="0.25">
      <c r="A8" s="5"/>
      <c r="B8" s="5"/>
      <c r="C8" s="5"/>
      <c r="D8" s="5"/>
      <c r="E8" s="5"/>
      <c r="F8" s="5"/>
      <c r="G8" s="6"/>
      <c r="H8" s="6"/>
    </row>
    <row r="9" spans="1:8" ht="25.5" x14ac:dyDescent="0.25">
      <c r="A9" s="25" t="s">
        <v>27</v>
      </c>
      <c r="B9" s="24" t="s">
        <v>12</v>
      </c>
      <c r="C9" s="25" t="s">
        <v>170</v>
      </c>
      <c r="D9" s="25" t="s">
        <v>47</v>
      </c>
      <c r="E9" s="25" t="s">
        <v>166</v>
      </c>
      <c r="F9" s="25" t="s">
        <v>167</v>
      </c>
      <c r="G9" s="25" t="s">
        <v>48</v>
      </c>
      <c r="H9" s="25" t="s">
        <v>49</v>
      </c>
    </row>
    <row r="10" spans="1:8" ht="15.75" customHeight="1" x14ac:dyDescent="0.25">
      <c r="A10" s="56" t="s">
        <v>28</v>
      </c>
      <c r="B10" s="57">
        <v>222682.9</v>
      </c>
      <c r="C10" s="58">
        <v>259028.82</v>
      </c>
      <c r="D10" s="58">
        <v>233139</v>
      </c>
      <c r="E10" s="58">
        <v>80452</v>
      </c>
      <c r="F10" s="58">
        <v>313591</v>
      </c>
      <c r="G10" s="58">
        <v>244457</v>
      </c>
      <c r="H10" s="58">
        <v>244914</v>
      </c>
    </row>
    <row r="11" spans="1:8" ht="15.75" customHeight="1" x14ac:dyDescent="0.25">
      <c r="A11" s="13" t="s">
        <v>130</v>
      </c>
      <c r="B11" s="45">
        <v>222682.9</v>
      </c>
      <c r="C11" s="47">
        <v>259028.82</v>
      </c>
      <c r="D11" s="47">
        <v>233139</v>
      </c>
      <c r="E11" s="47">
        <v>80452</v>
      </c>
      <c r="F11" s="47">
        <v>313591</v>
      </c>
      <c r="G11" s="47">
        <v>244457</v>
      </c>
      <c r="H11" s="47">
        <v>244914</v>
      </c>
    </row>
    <row r="12" spans="1:8" x14ac:dyDescent="0.25">
      <c r="A12" s="19" t="s">
        <v>131</v>
      </c>
      <c r="B12" s="45">
        <v>222682.9</v>
      </c>
      <c r="C12" s="47">
        <v>259028.82</v>
      </c>
      <c r="D12" s="47">
        <v>233139</v>
      </c>
      <c r="E12" s="47">
        <v>80452</v>
      </c>
      <c r="F12" s="47">
        <v>313591</v>
      </c>
      <c r="G12" s="47">
        <v>244457</v>
      </c>
      <c r="H12" s="47">
        <v>244914</v>
      </c>
    </row>
    <row r="13" spans="1:8" x14ac:dyDescent="0.25">
      <c r="A13" s="18"/>
      <c r="B13" s="10"/>
      <c r="C13" s="11"/>
      <c r="D13" s="11"/>
      <c r="E13" s="11"/>
      <c r="F13" s="11"/>
      <c r="G13" s="11"/>
      <c r="H13" s="11"/>
    </row>
    <row r="14" spans="1:8" x14ac:dyDescent="0.25">
      <c r="A14" s="13"/>
      <c r="B14" s="10"/>
      <c r="C14" s="11"/>
      <c r="D14" s="11"/>
      <c r="E14" s="11"/>
      <c r="F14" s="11"/>
      <c r="G14" s="11"/>
      <c r="H14" s="12"/>
    </row>
    <row r="15" spans="1:8" x14ac:dyDescent="0.25">
      <c r="A15" s="20"/>
      <c r="B15" s="10"/>
      <c r="C15" s="11"/>
      <c r="D15" s="11"/>
      <c r="E15" s="11"/>
      <c r="F15" s="11"/>
      <c r="G15" s="11"/>
      <c r="H15" s="12"/>
    </row>
  </sheetData>
  <mergeCells count="4">
    <mergeCell ref="A1:H1"/>
    <mergeCell ref="A3:H3"/>
    <mergeCell ref="A5:H5"/>
    <mergeCell ref="A7:H7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4"/>
  <sheetViews>
    <sheetView workbookViewId="0">
      <selection activeCell="F7" sqref="F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11" width="25.28515625" customWidth="1"/>
  </cols>
  <sheetData>
    <row r="1" spans="1:11" ht="42" customHeight="1" x14ac:dyDescent="0.25">
      <c r="A1" s="148" t="s">
        <v>165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 x14ac:dyDescent="0.25">
      <c r="A3" s="148" t="s">
        <v>33</v>
      </c>
      <c r="B3" s="148"/>
      <c r="C3" s="148"/>
      <c r="D3" s="148"/>
      <c r="E3" s="148"/>
      <c r="F3" s="148"/>
      <c r="G3" s="148"/>
      <c r="H3" s="148"/>
      <c r="I3" s="148"/>
      <c r="J3" s="174"/>
      <c r="K3" s="174"/>
    </row>
    <row r="4" spans="1:11" ht="18" x14ac:dyDescent="0.25">
      <c r="A4" s="5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1" ht="18" customHeight="1" x14ac:dyDescent="0.25">
      <c r="A5" s="148" t="s">
        <v>29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11" ht="18" x14ac:dyDescent="0.25">
      <c r="A6" s="5"/>
      <c r="B6" s="5"/>
      <c r="C6" s="5"/>
      <c r="D6" s="5"/>
      <c r="E6" s="5"/>
      <c r="F6" s="5"/>
      <c r="G6" s="5"/>
      <c r="H6" s="5"/>
      <c r="I6" s="5"/>
      <c r="J6" s="6"/>
      <c r="K6" s="6"/>
    </row>
    <row r="7" spans="1:11" ht="25.5" x14ac:dyDescent="0.25">
      <c r="A7" s="25" t="s">
        <v>16</v>
      </c>
      <c r="B7" s="24" t="s">
        <v>17</v>
      </c>
      <c r="C7" s="24" t="s">
        <v>18</v>
      </c>
      <c r="D7" s="24" t="s">
        <v>53</v>
      </c>
      <c r="E7" s="24" t="s">
        <v>12</v>
      </c>
      <c r="F7" s="25" t="s">
        <v>170</v>
      </c>
      <c r="G7" s="25" t="s">
        <v>47</v>
      </c>
      <c r="H7" s="25" t="s">
        <v>166</v>
      </c>
      <c r="I7" s="25" t="s">
        <v>167</v>
      </c>
      <c r="J7" s="25" t="s">
        <v>48</v>
      </c>
      <c r="K7" s="25" t="s">
        <v>49</v>
      </c>
    </row>
    <row r="8" spans="1:11" ht="25.5" x14ac:dyDescent="0.25">
      <c r="A8" s="13">
        <v>8</v>
      </c>
      <c r="B8" s="13"/>
      <c r="C8" s="13"/>
      <c r="D8" s="13" t="s">
        <v>30</v>
      </c>
      <c r="E8" s="10"/>
      <c r="F8" s="11"/>
      <c r="G8" s="11"/>
      <c r="H8" s="11"/>
      <c r="I8" s="11"/>
      <c r="J8" s="11"/>
      <c r="K8" s="11"/>
    </row>
    <row r="9" spans="1:11" x14ac:dyDescent="0.25">
      <c r="A9" s="13"/>
      <c r="B9" s="17">
        <v>84</v>
      </c>
      <c r="C9" s="17"/>
      <c r="D9" s="17" t="s">
        <v>37</v>
      </c>
      <c r="E9" s="10"/>
      <c r="F9" s="11"/>
      <c r="G9" s="11"/>
      <c r="H9" s="11"/>
      <c r="I9" s="11"/>
      <c r="J9" s="11"/>
      <c r="K9" s="11"/>
    </row>
    <row r="10" spans="1:11" ht="25.5" x14ac:dyDescent="0.25">
      <c r="A10" s="14"/>
      <c r="B10" s="14"/>
      <c r="C10" s="15">
        <v>81</v>
      </c>
      <c r="D10" s="19" t="s">
        <v>38</v>
      </c>
      <c r="E10" s="10"/>
      <c r="F10" s="11"/>
      <c r="G10" s="11"/>
      <c r="H10" s="11"/>
      <c r="I10" s="11"/>
      <c r="J10" s="11"/>
      <c r="K10" s="11"/>
    </row>
    <row r="11" spans="1:11" ht="25.5" x14ac:dyDescent="0.25">
      <c r="A11" s="16">
        <v>5</v>
      </c>
      <c r="B11" s="16"/>
      <c r="C11" s="16"/>
      <c r="D11" s="27" t="s">
        <v>31</v>
      </c>
      <c r="E11" s="10"/>
      <c r="F11" s="11"/>
      <c r="G11" s="11"/>
      <c r="H11" s="11"/>
      <c r="I11" s="11"/>
      <c r="J11" s="11"/>
      <c r="K11" s="11"/>
    </row>
    <row r="12" spans="1:11" ht="25.5" x14ac:dyDescent="0.25">
      <c r="A12" s="17"/>
      <c r="B12" s="17">
        <v>54</v>
      </c>
      <c r="C12" s="17"/>
      <c r="D12" s="28" t="s">
        <v>39</v>
      </c>
      <c r="E12" s="10"/>
      <c r="F12" s="11"/>
      <c r="G12" s="11"/>
      <c r="H12" s="11"/>
      <c r="I12" s="11"/>
      <c r="J12" s="11"/>
      <c r="K12" s="12"/>
    </row>
    <row r="13" spans="1:11" x14ac:dyDescent="0.25">
      <c r="A13" s="17"/>
      <c r="B13" s="17"/>
      <c r="C13" s="15">
        <v>11</v>
      </c>
      <c r="D13" s="15" t="s">
        <v>20</v>
      </c>
      <c r="E13" s="10"/>
      <c r="F13" s="11"/>
      <c r="G13" s="11"/>
      <c r="H13" s="11"/>
      <c r="I13" s="11"/>
      <c r="J13" s="11"/>
      <c r="K13" s="12"/>
    </row>
    <row r="14" spans="1:11" x14ac:dyDescent="0.25">
      <c r="A14" s="17"/>
      <c r="B14" s="17"/>
      <c r="C14" s="15">
        <v>31</v>
      </c>
      <c r="D14" s="15" t="s">
        <v>40</v>
      </c>
      <c r="E14" s="10"/>
      <c r="F14" s="11"/>
      <c r="G14" s="11"/>
      <c r="H14" s="11"/>
      <c r="I14" s="11"/>
      <c r="J14" s="11"/>
      <c r="K14" s="12"/>
    </row>
  </sheetData>
  <mergeCells count="3">
    <mergeCell ref="A1:K1"/>
    <mergeCell ref="A3:K3"/>
    <mergeCell ref="A5:K5"/>
  </mergeCells>
  <pageMargins left="0.7" right="0.7" top="0.75" bottom="0.75" header="0.3" footer="0.3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7"/>
  <sheetViews>
    <sheetView topLeftCell="A4" workbookViewId="0">
      <selection activeCell="H11" sqref="H1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11" width="25.28515625" customWidth="1"/>
  </cols>
  <sheetData>
    <row r="1" spans="1:11" ht="42" customHeight="1" x14ac:dyDescent="0.25">
      <c r="A1" s="148" t="s">
        <v>165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8" x14ac:dyDescent="0.25">
      <c r="A2" s="5"/>
      <c r="B2" s="5"/>
      <c r="C2" s="5"/>
      <c r="D2" s="5"/>
      <c r="E2" s="5"/>
      <c r="F2" s="5"/>
      <c r="G2" s="5"/>
      <c r="H2" s="5"/>
      <c r="I2" s="5"/>
      <c r="J2" s="6"/>
      <c r="K2" s="6"/>
    </row>
    <row r="3" spans="1:11" ht="18" customHeight="1" x14ac:dyDescent="0.25">
      <c r="A3" s="148" t="s">
        <v>32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8" x14ac:dyDescent="0.25">
      <c r="A4" s="5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1" ht="25.5" x14ac:dyDescent="0.25">
      <c r="A5" s="203" t="s">
        <v>34</v>
      </c>
      <c r="B5" s="204"/>
      <c r="C5" s="205"/>
      <c r="D5" s="24" t="s">
        <v>35</v>
      </c>
      <c r="E5" s="24" t="s">
        <v>12</v>
      </c>
      <c r="F5" s="25" t="s">
        <v>170</v>
      </c>
      <c r="G5" s="25" t="s">
        <v>47</v>
      </c>
      <c r="H5" s="25" t="s">
        <v>166</v>
      </c>
      <c r="I5" s="25" t="s">
        <v>167</v>
      </c>
      <c r="J5" s="25" t="s">
        <v>48</v>
      </c>
      <c r="K5" s="25" t="s">
        <v>49</v>
      </c>
    </row>
    <row r="6" spans="1:11" ht="15.75" x14ac:dyDescent="0.25">
      <c r="A6" s="197" t="s">
        <v>132</v>
      </c>
      <c r="B6" s="198"/>
      <c r="C6" s="199"/>
      <c r="D6" s="59" t="s">
        <v>133</v>
      </c>
      <c r="E6" s="60">
        <f>E7</f>
        <v>222682.90000000002</v>
      </c>
      <c r="F6" s="61">
        <f>SUM(F8,F16,F19,F24,F30,F33)</f>
        <v>259028.82</v>
      </c>
      <c r="G6" s="61">
        <f>G7</f>
        <v>233139</v>
      </c>
      <c r="H6" s="61">
        <v>80452</v>
      </c>
      <c r="I6" s="61">
        <v>313591</v>
      </c>
      <c r="J6" s="61">
        <f>J7</f>
        <v>244457</v>
      </c>
      <c r="K6" s="61">
        <f>K7</f>
        <v>244914</v>
      </c>
    </row>
    <row r="7" spans="1:11" ht="38.25" x14ac:dyDescent="0.25">
      <c r="A7" s="200" t="s">
        <v>151</v>
      </c>
      <c r="B7" s="201"/>
      <c r="C7" s="202"/>
      <c r="D7" s="31" t="s">
        <v>152</v>
      </c>
      <c r="E7" s="46">
        <f>SUM(E8,E16,E19,E24,E33)</f>
        <v>222682.90000000002</v>
      </c>
      <c r="F7" s="48">
        <f>SUM(F8,F16,F19,F24,F30,F33)</f>
        <v>259028.82</v>
      </c>
      <c r="G7" s="48">
        <f>SUM(G8,G16,G19,G24,G30,G33)</f>
        <v>233139</v>
      </c>
      <c r="H7" s="48">
        <f>SUM(H8,H16,H19,H24,H30)</f>
        <v>80452</v>
      </c>
      <c r="I7" s="48">
        <f>SUM(I8,I16,I19,I24,I30)</f>
        <v>313591</v>
      </c>
      <c r="J7" s="48">
        <f>SUM(J8,J16,J19,J24,J30)</f>
        <v>244457</v>
      </c>
      <c r="K7" s="48">
        <f>SUM(K8,K16,K19,K24,K30,K33)</f>
        <v>244914</v>
      </c>
    </row>
    <row r="8" spans="1:11" x14ac:dyDescent="0.25">
      <c r="A8" s="209" t="s">
        <v>109</v>
      </c>
      <c r="B8" s="210"/>
      <c r="C8" s="211"/>
      <c r="D8" s="62" t="s">
        <v>20</v>
      </c>
      <c r="E8" s="57">
        <f t="shared" ref="E8:K8" si="0">SUM(E9,E13)</f>
        <v>139770.66</v>
      </c>
      <c r="F8" s="58">
        <f t="shared" si="0"/>
        <v>201687.43</v>
      </c>
      <c r="G8" s="58">
        <f t="shared" si="0"/>
        <v>200357</v>
      </c>
      <c r="H8" s="58">
        <f t="shared" si="0"/>
        <v>20009</v>
      </c>
      <c r="I8" s="58">
        <f t="shared" si="0"/>
        <v>220366</v>
      </c>
      <c r="J8" s="58">
        <f t="shared" si="0"/>
        <v>211443</v>
      </c>
      <c r="K8" s="124">
        <f t="shared" si="0"/>
        <v>211450</v>
      </c>
    </row>
    <row r="9" spans="1:11" x14ac:dyDescent="0.25">
      <c r="A9" s="179">
        <v>3</v>
      </c>
      <c r="B9" s="180"/>
      <c r="C9" s="181"/>
      <c r="D9" s="30" t="s">
        <v>23</v>
      </c>
      <c r="E9" s="45">
        <f t="shared" ref="E9:K9" si="1">SUM(E10,E11,E12)</f>
        <v>122093.51000000001</v>
      </c>
      <c r="F9" s="47">
        <f t="shared" si="1"/>
        <v>174523.72</v>
      </c>
      <c r="G9" s="47">
        <f t="shared" si="1"/>
        <v>196375</v>
      </c>
      <c r="H9" s="47">
        <f t="shared" si="1"/>
        <v>4014</v>
      </c>
      <c r="I9" s="47">
        <f t="shared" si="1"/>
        <v>200389</v>
      </c>
      <c r="J9" s="47">
        <f t="shared" si="1"/>
        <v>186743</v>
      </c>
      <c r="K9" s="49">
        <f t="shared" si="1"/>
        <v>188450</v>
      </c>
    </row>
    <row r="10" spans="1:11" x14ac:dyDescent="0.25">
      <c r="A10" s="182">
        <v>31</v>
      </c>
      <c r="B10" s="183"/>
      <c r="C10" s="184"/>
      <c r="D10" s="30" t="s">
        <v>24</v>
      </c>
      <c r="E10" s="45">
        <v>89716.75</v>
      </c>
      <c r="F10" s="47">
        <v>122926.93</v>
      </c>
      <c r="G10" s="47">
        <v>148309</v>
      </c>
      <c r="H10" s="47">
        <v>797</v>
      </c>
      <c r="I10" s="47">
        <v>149106</v>
      </c>
      <c r="J10" s="47">
        <v>138143</v>
      </c>
      <c r="K10" s="49">
        <v>138850</v>
      </c>
    </row>
    <row r="11" spans="1:11" x14ac:dyDescent="0.25">
      <c r="A11" s="182">
        <v>32</v>
      </c>
      <c r="B11" s="183"/>
      <c r="C11" s="184"/>
      <c r="D11" s="30" t="s">
        <v>36</v>
      </c>
      <c r="E11" s="45">
        <v>31883.91</v>
      </c>
      <c r="F11" s="47">
        <v>51007.83</v>
      </c>
      <c r="G11" s="47">
        <v>47467</v>
      </c>
      <c r="H11" s="47">
        <v>3217</v>
      </c>
      <c r="I11" s="47">
        <v>50684</v>
      </c>
      <c r="J11" s="47">
        <v>48000</v>
      </c>
      <c r="K11" s="49">
        <v>49000</v>
      </c>
    </row>
    <row r="12" spans="1:11" x14ac:dyDescent="0.25">
      <c r="A12" s="113"/>
      <c r="B12" s="114">
        <v>34</v>
      </c>
      <c r="C12" s="115"/>
      <c r="D12" s="30" t="s">
        <v>59</v>
      </c>
      <c r="E12" s="45">
        <v>492.85</v>
      </c>
      <c r="F12" s="47">
        <v>588.96</v>
      </c>
      <c r="G12" s="47">
        <v>599</v>
      </c>
      <c r="H12" s="47"/>
      <c r="I12" s="47">
        <v>599</v>
      </c>
      <c r="J12" s="47">
        <v>600</v>
      </c>
      <c r="K12" s="49">
        <v>600</v>
      </c>
    </row>
    <row r="13" spans="1:11" ht="25.5" x14ac:dyDescent="0.25">
      <c r="A13" s="116">
        <v>4</v>
      </c>
      <c r="B13" s="114"/>
      <c r="C13" s="115"/>
      <c r="D13" s="30" t="s">
        <v>25</v>
      </c>
      <c r="E13" s="45">
        <v>17677.150000000001</v>
      </c>
      <c r="F13" s="47">
        <f>SUM(F14,F15)</f>
        <v>27163.71</v>
      </c>
      <c r="G13" s="47">
        <v>3982</v>
      </c>
      <c r="H13" s="47">
        <f>SUM(H14,H15)</f>
        <v>15995</v>
      </c>
      <c r="I13" s="47">
        <f>SUM(I14,I15)</f>
        <v>19977</v>
      </c>
      <c r="J13" s="47">
        <f>SUM(J14,J15)</f>
        <v>24700</v>
      </c>
      <c r="K13" s="49">
        <f>SUM(K14,K15)</f>
        <v>23000</v>
      </c>
    </row>
    <row r="14" spans="1:11" x14ac:dyDescent="0.25">
      <c r="A14" s="116"/>
      <c r="B14" s="114">
        <v>41</v>
      </c>
      <c r="C14" s="115"/>
      <c r="D14" s="14" t="s">
        <v>144</v>
      </c>
      <c r="E14" s="45"/>
      <c r="F14" s="47">
        <v>7946.16</v>
      </c>
      <c r="G14" s="47"/>
      <c r="H14" s="47">
        <v>11016</v>
      </c>
      <c r="I14" s="47">
        <v>11016</v>
      </c>
      <c r="J14" s="47">
        <v>7700</v>
      </c>
      <c r="K14" s="49">
        <v>8000</v>
      </c>
    </row>
    <row r="15" spans="1:11" ht="25.5" x14ac:dyDescent="0.25">
      <c r="A15" s="113"/>
      <c r="B15" s="114">
        <v>42</v>
      </c>
      <c r="C15" s="115"/>
      <c r="D15" s="30" t="s">
        <v>62</v>
      </c>
      <c r="E15" s="45">
        <v>17677.150000000001</v>
      </c>
      <c r="F15" s="47">
        <v>19217.55</v>
      </c>
      <c r="G15" s="47">
        <v>3982</v>
      </c>
      <c r="H15" s="47">
        <v>4979</v>
      </c>
      <c r="I15" s="47">
        <v>8961</v>
      </c>
      <c r="J15" s="47">
        <v>17000</v>
      </c>
      <c r="K15" s="49">
        <v>15000</v>
      </c>
    </row>
    <row r="16" spans="1:11" ht="15" customHeight="1" x14ac:dyDescent="0.25">
      <c r="A16" s="206" t="s">
        <v>110</v>
      </c>
      <c r="B16" s="207"/>
      <c r="C16" s="208"/>
      <c r="D16" s="63" t="s">
        <v>57</v>
      </c>
      <c r="E16" s="64">
        <f>E17</f>
        <v>0</v>
      </c>
      <c r="F16" s="128">
        <v>3742.26</v>
      </c>
      <c r="G16" s="128">
        <v>4114</v>
      </c>
      <c r="H16" s="128"/>
      <c r="I16" s="128">
        <v>4114</v>
      </c>
      <c r="J16" s="128">
        <v>4300</v>
      </c>
      <c r="K16" s="129">
        <v>4500</v>
      </c>
    </row>
    <row r="17" spans="1:11" x14ac:dyDescent="0.25">
      <c r="A17" s="179">
        <v>3</v>
      </c>
      <c r="B17" s="180"/>
      <c r="C17" s="181"/>
      <c r="D17" s="30" t="s">
        <v>23</v>
      </c>
      <c r="E17" s="45">
        <v>0</v>
      </c>
      <c r="F17" s="47">
        <v>3742.26</v>
      </c>
      <c r="G17" s="47">
        <v>4114</v>
      </c>
      <c r="H17" s="47"/>
      <c r="I17" s="47">
        <v>4114</v>
      </c>
      <c r="J17" s="47">
        <v>4300</v>
      </c>
      <c r="K17" s="49">
        <v>4500</v>
      </c>
    </row>
    <row r="18" spans="1:11" x14ac:dyDescent="0.25">
      <c r="A18" s="182">
        <v>32</v>
      </c>
      <c r="B18" s="183"/>
      <c r="C18" s="184"/>
      <c r="D18" s="30" t="s">
        <v>36</v>
      </c>
      <c r="E18" s="45">
        <v>0</v>
      </c>
      <c r="F18" s="47">
        <v>3742.26</v>
      </c>
      <c r="G18" s="47">
        <v>4114</v>
      </c>
      <c r="H18" s="47"/>
      <c r="I18" s="47">
        <v>4114</v>
      </c>
      <c r="J18" s="47">
        <v>4300</v>
      </c>
      <c r="K18" s="49">
        <v>4500</v>
      </c>
    </row>
    <row r="19" spans="1:11" x14ac:dyDescent="0.25">
      <c r="A19" s="188" t="s">
        <v>65</v>
      </c>
      <c r="B19" s="189"/>
      <c r="C19" s="190"/>
      <c r="D19" s="69" t="s">
        <v>54</v>
      </c>
      <c r="E19" s="70">
        <f>SUM(E20,E22)</f>
        <v>4018.73</v>
      </c>
      <c r="F19" s="71">
        <f>SUM(F20)</f>
        <v>0</v>
      </c>
      <c r="G19" s="71">
        <f>G20</f>
        <v>2654</v>
      </c>
      <c r="H19" s="71">
        <f>SUM(H20,H22)</f>
        <v>11000</v>
      </c>
      <c r="I19" s="71">
        <f>SUM(I20,I22)</f>
        <v>13654</v>
      </c>
      <c r="J19" s="71">
        <f>J20</f>
        <v>2700</v>
      </c>
      <c r="K19" s="125">
        <f>K20</f>
        <v>2800</v>
      </c>
    </row>
    <row r="20" spans="1:11" x14ac:dyDescent="0.25">
      <c r="A20" s="179">
        <v>3</v>
      </c>
      <c r="B20" s="180"/>
      <c r="C20" s="181"/>
      <c r="D20" s="30" t="s">
        <v>23</v>
      </c>
      <c r="E20" s="45">
        <v>1534.92</v>
      </c>
      <c r="F20" s="47"/>
      <c r="G20" s="47">
        <v>2654</v>
      </c>
      <c r="H20" s="47">
        <v>9991</v>
      </c>
      <c r="I20" s="47">
        <v>12645</v>
      </c>
      <c r="J20" s="47">
        <v>2700</v>
      </c>
      <c r="K20" s="49">
        <f>SUM(K21,K22)</f>
        <v>2800</v>
      </c>
    </row>
    <row r="21" spans="1:11" x14ac:dyDescent="0.25">
      <c r="A21" s="182">
        <v>32</v>
      </c>
      <c r="B21" s="183"/>
      <c r="C21" s="184"/>
      <c r="D21" s="30" t="s">
        <v>36</v>
      </c>
      <c r="E21" s="45">
        <v>1534.92</v>
      </c>
      <c r="F21" s="47"/>
      <c r="G21" s="47">
        <v>2654</v>
      </c>
      <c r="H21" s="47">
        <v>9991</v>
      </c>
      <c r="I21" s="47">
        <v>12645</v>
      </c>
      <c r="J21" s="47">
        <v>2700</v>
      </c>
      <c r="K21" s="49">
        <v>2800</v>
      </c>
    </row>
    <row r="22" spans="1:11" ht="25.5" x14ac:dyDescent="0.25">
      <c r="A22" s="194">
        <v>4</v>
      </c>
      <c r="B22" s="195"/>
      <c r="C22" s="196"/>
      <c r="D22" s="30" t="s">
        <v>25</v>
      </c>
      <c r="E22" s="45">
        <v>2483.81</v>
      </c>
      <c r="F22" s="47">
        <v>0</v>
      </c>
      <c r="G22" s="47">
        <v>0</v>
      </c>
      <c r="H22" s="47">
        <v>1009</v>
      </c>
      <c r="I22" s="47">
        <v>1009</v>
      </c>
      <c r="J22" s="47">
        <v>0</v>
      </c>
      <c r="K22" s="49">
        <v>0</v>
      </c>
    </row>
    <row r="23" spans="1:11" x14ac:dyDescent="0.25">
      <c r="A23" s="136"/>
      <c r="B23" s="137">
        <v>42</v>
      </c>
      <c r="C23" s="138"/>
      <c r="D23" s="14" t="s">
        <v>62</v>
      </c>
      <c r="E23" s="45">
        <v>2483.81</v>
      </c>
      <c r="F23" s="47">
        <v>0</v>
      </c>
      <c r="G23" s="47">
        <v>0</v>
      </c>
      <c r="H23" s="47">
        <v>1009</v>
      </c>
      <c r="I23" s="47">
        <v>1009</v>
      </c>
      <c r="J23" s="47">
        <v>0</v>
      </c>
      <c r="K23" s="49">
        <v>0</v>
      </c>
    </row>
    <row r="24" spans="1:11" x14ac:dyDescent="0.25">
      <c r="A24" s="191" t="s">
        <v>134</v>
      </c>
      <c r="B24" s="192"/>
      <c r="C24" s="193"/>
      <c r="D24" s="67" t="s">
        <v>128</v>
      </c>
      <c r="E24" s="68">
        <f>SUM(E25,E27)</f>
        <v>78893.509999999995</v>
      </c>
      <c r="F24" s="126">
        <f>SUM(F25,F27)</f>
        <v>50508.869999999995</v>
      </c>
      <c r="G24" s="126">
        <f>SUM(G25,G27)</f>
        <v>25350</v>
      </c>
      <c r="H24" s="126">
        <f>SUM(H25,H27)</f>
        <v>49443</v>
      </c>
      <c r="I24" s="126">
        <f>SUM(I25,I27)</f>
        <v>74793</v>
      </c>
      <c r="J24" s="126">
        <v>25350</v>
      </c>
      <c r="K24" s="127">
        <v>25500</v>
      </c>
    </row>
    <row r="25" spans="1:11" x14ac:dyDescent="0.25">
      <c r="A25" s="179">
        <v>3</v>
      </c>
      <c r="B25" s="180"/>
      <c r="C25" s="181"/>
      <c r="D25" s="30" t="s">
        <v>23</v>
      </c>
      <c r="E25" s="45">
        <v>20704.759999999998</v>
      </c>
      <c r="F25" s="47">
        <v>16026.49</v>
      </c>
      <c r="G25" s="47">
        <v>25350</v>
      </c>
      <c r="H25" s="47">
        <v>9626</v>
      </c>
      <c r="I25" s="47">
        <v>34976</v>
      </c>
      <c r="J25" s="47">
        <v>25350</v>
      </c>
      <c r="K25" s="49">
        <v>25500</v>
      </c>
    </row>
    <row r="26" spans="1:11" x14ac:dyDescent="0.25">
      <c r="A26" s="182">
        <v>32</v>
      </c>
      <c r="B26" s="183"/>
      <c r="C26" s="184"/>
      <c r="D26" s="30" t="s">
        <v>36</v>
      </c>
      <c r="E26" s="45">
        <v>20704.759999999998</v>
      </c>
      <c r="F26" s="47">
        <v>16026.49</v>
      </c>
      <c r="G26" s="47">
        <v>25350</v>
      </c>
      <c r="H26" s="47">
        <v>9626</v>
      </c>
      <c r="I26" s="47">
        <v>34976</v>
      </c>
      <c r="J26" s="47">
        <v>25350</v>
      </c>
      <c r="K26" s="49">
        <v>25500</v>
      </c>
    </row>
    <row r="27" spans="1:11" ht="25.5" x14ac:dyDescent="0.25">
      <c r="A27" s="116">
        <v>4</v>
      </c>
      <c r="B27" s="114"/>
      <c r="C27" s="115"/>
      <c r="D27" s="30" t="s">
        <v>25</v>
      </c>
      <c r="E27" s="45">
        <v>58188.75</v>
      </c>
      <c r="F27" s="47">
        <v>34482.379999999997</v>
      </c>
      <c r="G27" s="47">
        <v>0</v>
      </c>
      <c r="H27" s="47">
        <v>39817</v>
      </c>
      <c r="I27" s="47">
        <v>39817</v>
      </c>
      <c r="J27" s="47">
        <v>0</v>
      </c>
      <c r="K27" s="49">
        <v>0</v>
      </c>
    </row>
    <row r="28" spans="1:11" x14ac:dyDescent="0.25">
      <c r="A28" s="116"/>
      <c r="B28" s="114">
        <v>41</v>
      </c>
      <c r="C28" s="115"/>
      <c r="D28" s="14" t="s">
        <v>144</v>
      </c>
      <c r="E28" s="45"/>
      <c r="F28" s="47">
        <v>34482.379999999997</v>
      </c>
      <c r="G28" s="47"/>
      <c r="H28" s="47">
        <v>39817</v>
      </c>
      <c r="I28" s="47">
        <v>39817</v>
      </c>
      <c r="J28" s="47"/>
      <c r="K28" s="49"/>
    </row>
    <row r="29" spans="1:11" x14ac:dyDescent="0.25">
      <c r="A29" s="113"/>
      <c r="B29" s="114">
        <v>42</v>
      </c>
      <c r="C29" s="115"/>
      <c r="D29" s="14" t="s">
        <v>62</v>
      </c>
      <c r="E29" s="45">
        <v>58188.75</v>
      </c>
      <c r="F29" s="47"/>
      <c r="G29" s="47">
        <v>0</v>
      </c>
      <c r="H29" s="47"/>
      <c r="I29" s="47"/>
      <c r="J29" s="47">
        <v>0</v>
      </c>
      <c r="K29" s="49">
        <v>0</v>
      </c>
    </row>
    <row r="30" spans="1:11" ht="15" customHeight="1" x14ac:dyDescent="0.25">
      <c r="A30" s="185" t="s">
        <v>134</v>
      </c>
      <c r="B30" s="186"/>
      <c r="C30" s="187"/>
      <c r="D30" s="140" t="s">
        <v>149</v>
      </c>
      <c r="E30" s="141"/>
      <c r="F30" s="142"/>
      <c r="G30" s="142">
        <v>664</v>
      </c>
      <c r="H30" s="142"/>
      <c r="I30" s="142">
        <v>664</v>
      </c>
      <c r="J30" s="142">
        <v>664</v>
      </c>
      <c r="K30" s="143">
        <v>664</v>
      </c>
    </row>
    <row r="31" spans="1:11" x14ac:dyDescent="0.25">
      <c r="A31" s="113">
        <v>3</v>
      </c>
      <c r="B31" s="114"/>
      <c r="C31" s="115"/>
      <c r="D31" s="30" t="s">
        <v>23</v>
      </c>
      <c r="E31" s="45"/>
      <c r="F31" s="47"/>
      <c r="G31" s="47">
        <v>664</v>
      </c>
      <c r="H31" s="47"/>
      <c r="I31" s="47">
        <v>664</v>
      </c>
      <c r="J31" s="47">
        <v>664</v>
      </c>
      <c r="K31" s="49">
        <v>664</v>
      </c>
    </row>
    <row r="32" spans="1:11" x14ac:dyDescent="0.25">
      <c r="A32" s="113"/>
      <c r="B32" s="114">
        <v>32</v>
      </c>
      <c r="C32" s="115"/>
      <c r="D32" s="30" t="s">
        <v>36</v>
      </c>
      <c r="E32" s="45"/>
      <c r="F32" s="47"/>
      <c r="G32" s="47">
        <v>664</v>
      </c>
      <c r="H32" s="47"/>
      <c r="I32" s="47">
        <v>664</v>
      </c>
      <c r="J32" s="47">
        <v>664</v>
      </c>
      <c r="K32" s="49">
        <v>664</v>
      </c>
    </row>
    <row r="33" spans="1:11" ht="25.5" x14ac:dyDescent="0.25">
      <c r="A33" s="176" t="s">
        <v>66</v>
      </c>
      <c r="B33" s="177"/>
      <c r="C33" s="178"/>
      <c r="D33" s="53" t="s">
        <v>64</v>
      </c>
      <c r="E33" s="65">
        <f>E36</f>
        <v>0</v>
      </c>
      <c r="F33" s="66">
        <v>3090.26</v>
      </c>
      <c r="G33" s="66">
        <v>0</v>
      </c>
      <c r="H33" s="66"/>
      <c r="I33" s="66"/>
      <c r="J33" s="66">
        <v>0</v>
      </c>
      <c r="K33" s="134">
        <v>0</v>
      </c>
    </row>
    <row r="34" spans="1:11" s="133" customFormat="1" x14ac:dyDescent="0.25">
      <c r="A34" s="135" t="s">
        <v>135</v>
      </c>
      <c r="B34" s="131"/>
      <c r="C34" s="132"/>
      <c r="D34" s="30" t="s">
        <v>23</v>
      </c>
      <c r="E34" s="46"/>
      <c r="F34" s="47">
        <v>3090.26</v>
      </c>
      <c r="G34" s="47"/>
      <c r="H34" s="47"/>
      <c r="I34" s="47"/>
      <c r="J34" s="47"/>
      <c r="K34" s="49"/>
    </row>
    <row r="35" spans="1:11" s="133" customFormat="1" x14ac:dyDescent="0.25">
      <c r="A35" s="130"/>
      <c r="B35" s="131"/>
      <c r="C35" s="132" t="s">
        <v>136</v>
      </c>
      <c r="D35" s="30" t="s">
        <v>36</v>
      </c>
      <c r="E35" s="46"/>
      <c r="F35" s="47">
        <v>3090.26</v>
      </c>
      <c r="G35" s="47"/>
      <c r="H35" s="47"/>
      <c r="I35" s="47"/>
      <c r="J35" s="47"/>
      <c r="K35" s="49"/>
    </row>
    <row r="36" spans="1:11" ht="25.5" x14ac:dyDescent="0.25">
      <c r="A36" s="179">
        <v>4</v>
      </c>
      <c r="B36" s="180"/>
      <c r="C36" s="181"/>
      <c r="D36" s="30" t="s">
        <v>25</v>
      </c>
      <c r="E36" s="45"/>
      <c r="F36" s="47"/>
      <c r="G36" s="11"/>
      <c r="H36" s="11"/>
      <c r="I36" s="11"/>
      <c r="J36" s="11"/>
      <c r="K36" s="12"/>
    </row>
    <row r="37" spans="1:11" ht="25.5" x14ac:dyDescent="0.25">
      <c r="A37" s="182">
        <v>42</v>
      </c>
      <c r="B37" s="183"/>
      <c r="C37" s="184"/>
      <c r="D37" s="30" t="s">
        <v>62</v>
      </c>
      <c r="E37" s="45"/>
      <c r="F37" s="47"/>
      <c r="G37" s="11"/>
      <c r="H37" s="11"/>
      <c r="I37" s="11"/>
      <c r="J37" s="11"/>
      <c r="K37" s="12"/>
    </row>
  </sheetData>
  <mergeCells count="23">
    <mergeCell ref="A18:C18"/>
    <mergeCell ref="A16:C16"/>
    <mergeCell ref="A8:C8"/>
    <mergeCell ref="A9:C9"/>
    <mergeCell ref="A10:C10"/>
    <mergeCell ref="A11:C11"/>
    <mergeCell ref="A17:C17"/>
    <mergeCell ref="A6:C6"/>
    <mergeCell ref="A7:C7"/>
    <mergeCell ref="A1:K1"/>
    <mergeCell ref="A3:K3"/>
    <mergeCell ref="A5:C5"/>
    <mergeCell ref="A19:C19"/>
    <mergeCell ref="A20:C20"/>
    <mergeCell ref="A21:C21"/>
    <mergeCell ref="A24:C24"/>
    <mergeCell ref="A22:C22"/>
    <mergeCell ref="A33:C33"/>
    <mergeCell ref="A36:C36"/>
    <mergeCell ref="A37:C37"/>
    <mergeCell ref="A25:C25"/>
    <mergeCell ref="A26:C26"/>
    <mergeCell ref="A30:C30"/>
  </mergeCells>
  <pageMargins left="0.7" right="0.7" top="0.75" bottom="0.75" header="0.3" footer="0.3"/>
  <pageSetup paperSize="9"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71"/>
  <sheetViews>
    <sheetView topLeftCell="A43" workbookViewId="0">
      <selection activeCell="C71" sqref="C71"/>
    </sheetView>
  </sheetViews>
  <sheetFormatPr defaultRowHeight="15" x14ac:dyDescent="0.25"/>
  <cols>
    <col min="1" max="1" width="13.28515625" customWidth="1"/>
    <col min="2" max="2" width="39" customWidth="1"/>
    <col min="3" max="5" width="17.140625" customWidth="1"/>
    <col min="6" max="6" width="14.5703125" customWidth="1"/>
    <col min="7" max="7" width="10.140625" customWidth="1"/>
    <col min="8" max="8" width="10.5703125" customWidth="1"/>
    <col min="9" max="10" width="10.28515625" customWidth="1"/>
    <col min="11" max="11" width="11.42578125" customWidth="1"/>
    <col min="12" max="12" width="1" hidden="1" customWidth="1"/>
    <col min="13" max="13" width="2.140625" hidden="1" customWidth="1"/>
  </cols>
  <sheetData>
    <row r="1" spans="1:13" ht="18" x14ac:dyDescent="0.25">
      <c r="A1" s="212" t="s">
        <v>161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x14ac:dyDescent="0.25">
      <c r="A2" s="93"/>
      <c r="B2" s="94"/>
      <c r="C2" s="94"/>
      <c r="D2" s="94"/>
      <c r="E2" s="94"/>
      <c r="F2" s="94"/>
      <c r="G2" s="94"/>
      <c r="H2" s="94"/>
      <c r="I2" s="94"/>
      <c r="J2" s="94"/>
      <c r="K2" s="94" t="s">
        <v>108</v>
      </c>
      <c r="L2" s="94"/>
      <c r="M2" s="94"/>
    </row>
    <row r="3" spans="1:13" ht="85.5" customHeight="1" x14ac:dyDescent="0.25">
      <c r="A3" s="95" t="s">
        <v>34</v>
      </c>
      <c r="B3" s="95" t="s">
        <v>53</v>
      </c>
      <c r="C3" s="95" t="s">
        <v>164</v>
      </c>
      <c r="D3" s="95" t="s">
        <v>159</v>
      </c>
      <c r="E3" s="95" t="s">
        <v>160</v>
      </c>
      <c r="F3" s="95" t="s">
        <v>115</v>
      </c>
      <c r="G3" s="95" t="s">
        <v>40</v>
      </c>
      <c r="H3" s="95" t="s">
        <v>113</v>
      </c>
      <c r="I3" s="95" t="s">
        <v>114</v>
      </c>
      <c r="J3" s="95" t="s">
        <v>140</v>
      </c>
      <c r="K3" s="95" t="s">
        <v>141</v>
      </c>
      <c r="L3" s="95" t="s">
        <v>75</v>
      </c>
      <c r="M3" s="95" t="s">
        <v>38</v>
      </c>
    </row>
    <row r="4" spans="1:13" ht="15.75" x14ac:dyDescent="0.25">
      <c r="A4" s="213" t="s">
        <v>76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</row>
    <row r="5" spans="1:13" ht="15.75" x14ac:dyDescent="0.25">
      <c r="A5" s="215" t="s">
        <v>137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</row>
    <row r="6" spans="1:13" x14ac:dyDescent="0.25">
      <c r="A6" s="96"/>
      <c r="B6" s="9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28.5" customHeight="1" x14ac:dyDescent="0.25">
      <c r="A7" s="99" t="s">
        <v>123</v>
      </c>
      <c r="B7" s="100" t="s">
        <v>122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35.25" customHeight="1" x14ac:dyDescent="0.25">
      <c r="A8" s="109" t="s">
        <v>138</v>
      </c>
      <c r="B8" s="110" t="s">
        <v>139</v>
      </c>
      <c r="C8" s="111">
        <v>233139</v>
      </c>
      <c r="D8" s="111">
        <f>SUM(D9,D56)</f>
        <v>80452</v>
      </c>
      <c r="E8" s="111">
        <f t="shared" ref="E8:E12" si="0">SUM(F8,G8,H8,I8,J8,K8)</f>
        <v>313591.12</v>
      </c>
      <c r="F8" s="112">
        <f>SUM(F9,F56)</f>
        <v>224480</v>
      </c>
      <c r="G8" s="112">
        <f>G9+G56</f>
        <v>13654</v>
      </c>
      <c r="H8" s="112">
        <f>H9+H56</f>
        <v>56875.119999999995</v>
      </c>
      <c r="I8" s="112">
        <f>I9+I56</f>
        <v>5973</v>
      </c>
      <c r="J8" s="112">
        <v>11945</v>
      </c>
      <c r="K8" s="112">
        <v>664</v>
      </c>
      <c r="L8" s="102"/>
      <c r="M8" s="102"/>
    </row>
    <row r="9" spans="1:13" ht="15" customHeight="1" x14ac:dyDescent="0.25">
      <c r="A9" s="96">
        <v>3</v>
      </c>
      <c r="B9" s="100" t="s">
        <v>23</v>
      </c>
      <c r="C9" s="102">
        <v>229157</v>
      </c>
      <c r="D9" s="102">
        <f>SUM(D10,D17,D52)</f>
        <v>23631</v>
      </c>
      <c r="E9" s="102">
        <f t="shared" si="0"/>
        <v>252788.12</v>
      </c>
      <c r="F9" s="102">
        <f>SUM(F10,F17,F52)</f>
        <v>204503</v>
      </c>
      <c r="G9" s="102">
        <f>G10+G17+G52</f>
        <v>12645</v>
      </c>
      <c r="H9" s="102">
        <f>H10+H17+H52</f>
        <v>17058.12</v>
      </c>
      <c r="I9" s="102">
        <f>I10+I17+I52</f>
        <v>5973</v>
      </c>
      <c r="J9" s="102">
        <v>11945</v>
      </c>
      <c r="K9" s="102">
        <v>664</v>
      </c>
      <c r="L9" s="102"/>
      <c r="M9" s="102"/>
    </row>
    <row r="10" spans="1:13" ht="15" customHeight="1" x14ac:dyDescent="0.25">
      <c r="A10" s="96">
        <v>31</v>
      </c>
      <c r="B10" s="100" t="s">
        <v>24</v>
      </c>
      <c r="C10" s="102">
        <f>SUM(C11,C13,C15)</f>
        <v>148309</v>
      </c>
      <c r="D10" s="102">
        <v>797</v>
      </c>
      <c r="E10" s="102">
        <f t="shared" si="0"/>
        <v>149106</v>
      </c>
      <c r="F10" s="102">
        <f>F11+F13+F15</f>
        <v>149106</v>
      </c>
      <c r="G10" s="102">
        <f>SUM(G11,G13,G15)</f>
        <v>0</v>
      </c>
      <c r="H10" s="102"/>
      <c r="I10" s="102">
        <f>I11+I13+I15</f>
        <v>0</v>
      </c>
      <c r="J10" s="102"/>
      <c r="K10" s="102"/>
      <c r="L10" s="102"/>
      <c r="M10" s="102"/>
    </row>
    <row r="11" spans="1:13" ht="15" customHeight="1" x14ac:dyDescent="0.25">
      <c r="A11" s="96">
        <v>311</v>
      </c>
      <c r="B11" s="100" t="s">
        <v>77</v>
      </c>
      <c r="C11" s="102">
        <v>124259</v>
      </c>
      <c r="D11" s="102"/>
      <c r="E11" s="102">
        <f t="shared" si="0"/>
        <v>124259</v>
      </c>
      <c r="F11" s="102">
        <v>124259</v>
      </c>
      <c r="G11" s="102">
        <v>0</v>
      </c>
      <c r="H11" s="103"/>
      <c r="I11" s="102">
        <v>0</v>
      </c>
      <c r="J11" s="102"/>
      <c r="K11" s="103"/>
      <c r="L11" s="103"/>
      <c r="M11" s="103"/>
    </row>
    <row r="12" spans="1:13" ht="15" customHeight="1" x14ac:dyDescent="0.25">
      <c r="A12" s="104">
        <v>3111</v>
      </c>
      <c r="B12" s="97" t="s">
        <v>78</v>
      </c>
      <c r="C12" s="105">
        <v>124259</v>
      </c>
      <c r="D12" s="105"/>
      <c r="E12" s="105">
        <f t="shared" si="0"/>
        <v>124259</v>
      </c>
      <c r="F12" s="105">
        <v>124259</v>
      </c>
      <c r="G12" s="103"/>
      <c r="H12" s="103"/>
      <c r="I12" s="105"/>
      <c r="J12" s="105"/>
      <c r="K12" s="103"/>
      <c r="L12" s="103"/>
      <c r="M12" s="103"/>
    </row>
    <row r="13" spans="1:13" ht="15" customHeight="1" x14ac:dyDescent="0.25">
      <c r="A13" s="96">
        <v>312</v>
      </c>
      <c r="B13" s="97" t="s">
        <v>79</v>
      </c>
      <c r="C13" s="102">
        <v>6155</v>
      </c>
      <c r="D13" s="102">
        <v>797</v>
      </c>
      <c r="E13" s="102">
        <v>6952</v>
      </c>
      <c r="F13" s="102">
        <v>6952</v>
      </c>
      <c r="G13" s="102">
        <f>G14</f>
        <v>0</v>
      </c>
      <c r="H13" s="103"/>
      <c r="I13" s="102">
        <f>I14</f>
        <v>0</v>
      </c>
      <c r="J13" s="102"/>
      <c r="K13" s="103"/>
      <c r="L13" s="103"/>
      <c r="M13" s="103"/>
    </row>
    <row r="14" spans="1:13" ht="15" customHeight="1" x14ac:dyDescent="0.25">
      <c r="A14" s="104">
        <v>3121</v>
      </c>
      <c r="B14" s="97" t="s">
        <v>79</v>
      </c>
      <c r="C14" s="103">
        <v>6155</v>
      </c>
      <c r="D14" s="103">
        <v>797</v>
      </c>
      <c r="E14" s="103">
        <v>6952</v>
      </c>
      <c r="F14" s="103">
        <v>6952</v>
      </c>
      <c r="G14" s="103"/>
      <c r="H14" s="103"/>
      <c r="I14" s="103"/>
      <c r="J14" s="103"/>
      <c r="K14" s="103"/>
      <c r="L14" s="103"/>
      <c r="M14" s="103"/>
    </row>
    <row r="15" spans="1:13" ht="15" customHeight="1" x14ac:dyDescent="0.25">
      <c r="A15" s="96">
        <v>313</v>
      </c>
      <c r="B15" s="97" t="s">
        <v>80</v>
      </c>
      <c r="C15" s="102">
        <v>17895</v>
      </c>
      <c r="D15" s="102"/>
      <c r="E15" s="102">
        <f>SUM(F15,G15,H15,I15,J15,K16,)</f>
        <v>17895</v>
      </c>
      <c r="F15" s="102">
        <v>17895</v>
      </c>
      <c r="G15" s="102">
        <v>0</v>
      </c>
      <c r="H15" s="103"/>
      <c r="I15" s="103"/>
      <c r="J15" s="103"/>
      <c r="K15" s="103"/>
      <c r="L15" s="103"/>
      <c r="M15" s="103"/>
    </row>
    <row r="16" spans="1:13" ht="15" customHeight="1" x14ac:dyDescent="0.25">
      <c r="A16" s="104">
        <v>3132</v>
      </c>
      <c r="B16" s="97" t="s">
        <v>81</v>
      </c>
      <c r="C16" s="103">
        <v>17895</v>
      </c>
      <c r="D16" s="103"/>
      <c r="E16" s="103">
        <f t="shared" ref="E16:E37" si="1">SUM(F16,G16,H16,I16,J16,K16)</f>
        <v>17895</v>
      </c>
      <c r="F16" s="103">
        <v>17895</v>
      </c>
      <c r="G16" s="103"/>
      <c r="H16" s="103"/>
      <c r="I16" s="103"/>
      <c r="J16" s="103"/>
      <c r="K16" s="103"/>
      <c r="L16" s="103"/>
      <c r="M16" s="103"/>
    </row>
    <row r="17" spans="1:13" ht="15" customHeight="1" x14ac:dyDescent="0.25">
      <c r="A17" s="96">
        <v>32</v>
      </c>
      <c r="B17" s="100" t="s">
        <v>36</v>
      </c>
      <c r="C17" s="102">
        <f>SUM(C18,C22,C32,C46)</f>
        <v>80249</v>
      </c>
      <c r="D17" s="102">
        <f>SUM(D18,D22,D32,D46)</f>
        <v>22834</v>
      </c>
      <c r="E17" s="102">
        <f t="shared" si="1"/>
        <v>103083.12</v>
      </c>
      <c r="F17" s="102">
        <f>SUM(F18,F22,F32,F46)</f>
        <v>54798</v>
      </c>
      <c r="G17" s="102">
        <f>SUM(G18,G22,G32,G46)</f>
        <v>12645</v>
      </c>
      <c r="H17" s="102">
        <f>SUM(H18,H22,H32,H46)</f>
        <v>17058.12</v>
      </c>
      <c r="I17" s="102">
        <f>SUM(I18,I22,I32,I46)</f>
        <v>5973</v>
      </c>
      <c r="J17" s="102">
        <v>11945</v>
      </c>
      <c r="K17" s="102">
        <v>664</v>
      </c>
      <c r="L17" s="102"/>
      <c r="M17" s="102"/>
    </row>
    <row r="18" spans="1:13" ht="15" customHeight="1" x14ac:dyDescent="0.25">
      <c r="A18" s="96">
        <v>321</v>
      </c>
      <c r="B18" s="100" t="s">
        <v>82</v>
      </c>
      <c r="C18" s="102">
        <f>C19+C20+C21</f>
        <v>4400</v>
      </c>
      <c r="D18" s="102">
        <f>SUM(D19,D20,D21)</f>
        <v>0</v>
      </c>
      <c r="E18" s="102">
        <f t="shared" si="1"/>
        <v>4400</v>
      </c>
      <c r="F18" s="102">
        <f>F19+F20+F21</f>
        <v>4400</v>
      </c>
      <c r="G18" s="102">
        <f>G19+G20+G21</f>
        <v>0</v>
      </c>
      <c r="H18" s="103"/>
      <c r="I18" s="102">
        <f>I19+I20+I21</f>
        <v>0</v>
      </c>
      <c r="J18" s="102"/>
      <c r="K18" s="103"/>
      <c r="L18" s="103"/>
      <c r="M18" s="103"/>
    </row>
    <row r="19" spans="1:13" ht="15" customHeight="1" x14ac:dyDescent="0.25">
      <c r="A19" s="104">
        <v>3211</v>
      </c>
      <c r="B19" s="97" t="s">
        <v>83</v>
      </c>
      <c r="C19" s="105">
        <v>531</v>
      </c>
      <c r="D19" s="105"/>
      <c r="E19" s="105">
        <f t="shared" si="1"/>
        <v>531</v>
      </c>
      <c r="F19" s="103">
        <v>531</v>
      </c>
      <c r="G19" s="105"/>
      <c r="H19" s="103"/>
      <c r="I19" s="103"/>
      <c r="J19" s="103"/>
      <c r="K19" s="103"/>
      <c r="L19" s="103"/>
      <c r="M19" s="103"/>
    </row>
    <row r="20" spans="1:13" ht="15" customHeight="1" x14ac:dyDescent="0.25">
      <c r="A20" s="104">
        <v>3212</v>
      </c>
      <c r="B20" s="97" t="s">
        <v>84</v>
      </c>
      <c r="C20" s="103">
        <v>3734</v>
      </c>
      <c r="D20" s="103"/>
      <c r="E20" s="103">
        <f t="shared" si="1"/>
        <v>3734</v>
      </c>
      <c r="F20" s="103">
        <v>3734</v>
      </c>
      <c r="G20" s="103"/>
      <c r="H20" s="103"/>
      <c r="I20" s="103"/>
      <c r="J20" s="103"/>
      <c r="K20" s="103"/>
      <c r="L20" s="103"/>
      <c r="M20" s="103"/>
    </row>
    <row r="21" spans="1:13" ht="15" customHeight="1" x14ac:dyDescent="0.25">
      <c r="A21" s="104">
        <v>3213</v>
      </c>
      <c r="B21" s="97" t="s">
        <v>85</v>
      </c>
      <c r="C21" s="105">
        <v>135</v>
      </c>
      <c r="D21" s="105"/>
      <c r="E21" s="105">
        <f t="shared" si="1"/>
        <v>135</v>
      </c>
      <c r="F21" s="103">
        <v>135</v>
      </c>
      <c r="G21" s="105"/>
      <c r="H21" s="103"/>
      <c r="I21" s="103"/>
      <c r="J21" s="103"/>
      <c r="K21" s="103"/>
      <c r="L21" s="103"/>
      <c r="M21" s="103"/>
    </row>
    <row r="22" spans="1:13" ht="15" customHeight="1" x14ac:dyDescent="0.25">
      <c r="A22" s="96">
        <v>322</v>
      </c>
      <c r="B22" s="100" t="s">
        <v>86</v>
      </c>
      <c r="C22" s="102">
        <f>SUM(C23,C24,C26,C27,C28,C29,C30,C31)</f>
        <v>15417</v>
      </c>
      <c r="D22" s="102">
        <f>SUM(D23,D24,D25,D26,D27,D28,D29,D30,D31)</f>
        <v>15505</v>
      </c>
      <c r="E22" s="102">
        <f t="shared" si="1"/>
        <v>30922.12</v>
      </c>
      <c r="F22" s="102">
        <f>SUM(F23,F24,F25,F26,F27,F28,F29,F30,F31)</f>
        <v>15182</v>
      </c>
      <c r="G22" s="102">
        <f>SUM(G23,G24,G25,G26,G27,G28,G29,G30,G31)</f>
        <v>4000</v>
      </c>
      <c r="H22" s="102">
        <f>SUM(H23,H24,H25,H26,H27,H28,H29,H30,H31)</f>
        <v>9758.119999999999</v>
      </c>
      <c r="I22" s="102">
        <f>SUM(I23,I24,I25,I26,I27,I28,I29,I30,I31)</f>
        <v>982</v>
      </c>
      <c r="J22" s="102">
        <f>SUM(J23,J24,J25,J26,J27,J28,J29,J30,J31)</f>
        <v>1000</v>
      </c>
      <c r="K22" s="102">
        <f>SUM(K23,K24,K26,K27,K28,K29,K30,K31)</f>
        <v>0</v>
      </c>
      <c r="L22" s="103"/>
      <c r="M22" s="103"/>
    </row>
    <row r="23" spans="1:13" ht="15" customHeight="1" x14ac:dyDescent="0.25">
      <c r="A23" s="104">
        <v>3221</v>
      </c>
      <c r="B23" s="97" t="s">
        <v>87</v>
      </c>
      <c r="C23" s="103">
        <f>SUM(F23,G23,H23,I23,K23)</f>
        <v>1991</v>
      </c>
      <c r="D23" s="103"/>
      <c r="E23" s="103">
        <f t="shared" si="1"/>
        <v>1991</v>
      </c>
      <c r="F23" s="103">
        <v>1991</v>
      </c>
      <c r="G23" s="103"/>
      <c r="H23" s="103"/>
      <c r="I23" s="103"/>
      <c r="J23" s="103"/>
      <c r="K23" s="103"/>
      <c r="L23" s="103"/>
      <c r="M23" s="103"/>
    </row>
    <row r="24" spans="1:13" ht="15" customHeight="1" x14ac:dyDescent="0.25">
      <c r="A24" s="104">
        <v>3222</v>
      </c>
      <c r="B24" s="97" t="s">
        <v>88</v>
      </c>
      <c r="C24" s="103">
        <v>663</v>
      </c>
      <c r="D24" s="103"/>
      <c r="E24" s="103">
        <f t="shared" si="1"/>
        <v>663</v>
      </c>
      <c r="F24" s="103">
        <v>663</v>
      </c>
      <c r="G24" s="103"/>
      <c r="H24" s="103"/>
      <c r="I24" s="103"/>
      <c r="J24" s="103"/>
      <c r="K24" s="103"/>
      <c r="L24" s="103"/>
      <c r="M24" s="103"/>
    </row>
    <row r="25" spans="1:13" ht="15" customHeight="1" x14ac:dyDescent="0.25">
      <c r="A25" s="104">
        <v>3222</v>
      </c>
      <c r="B25" s="97" t="s">
        <v>162</v>
      </c>
      <c r="C25" s="103"/>
      <c r="D25" s="103">
        <v>4654</v>
      </c>
      <c r="E25" s="103">
        <f t="shared" si="1"/>
        <v>4654.12</v>
      </c>
      <c r="F25" s="103">
        <v>796</v>
      </c>
      <c r="G25" s="103">
        <v>2000</v>
      </c>
      <c r="H25" s="103">
        <v>1858.12</v>
      </c>
      <c r="I25" s="103"/>
      <c r="J25" s="103"/>
      <c r="K25" s="103"/>
      <c r="L25" s="103"/>
      <c r="M25" s="103"/>
    </row>
    <row r="26" spans="1:13" ht="15" customHeight="1" x14ac:dyDescent="0.25">
      <c r="A26" s="104">
        <v>3222</v>
      </c>
      <c r="B26" s="97" t="s">
        <v>158</v>
      </c>
      <c r="C26" s="103">
        <v>2500</v>
      </c>
      <c r="D26" s="103">
        <v>10382</v>
      </c>
      <c r="E26" s="103">
        <f t="shared" si="1"/>
        <v>12882</v>
      </c>
      <c r="F26" s="103">
        <v>1000</v>
      </c>
      <c r="G26" s="103">
        <v>2000</v>
      </c>
      <c r="H26" s="103">
        <v>7900</v>
      </c>
      <c r="I26" s="103">
        <v>982</v>
      </c>
      <c r="J26" s="103">
        <v>1000</v>
      </c>
      <c r="K26" s="103"/>
      <c r="L26" s="103"/>
      <c r="M26" s="103"/>
    </row>
    <row r="27" spans="1:13" ht="15" customHeight="1" x14ac:dyDescent="0.25">
      <c r="A27" s="104">
        <v>3222</v>
      </c>
      <c r="B27" s="97" t="s">
        <v>116</v>
      </c>
      <c r="C27" s="103">
        <v>309</v>
      </c>
      <c r="D27" s="103"/>
      <c r="E27" s="103">
        <f t="shared" si="1"/>
        <v>309</v>
      </c>
      <c r="F27" s="103">
        <v>309</v>
      </c>
      <c r="G27" s="103"/>
      <c r="H27" s="103"/>
      <c r="I27" s="103"/>
      <c r="J27" s="103"/>
      <c r="K27" s="103"/>
      <c r="L27" s="103"/>
      <c r="M27" s="103"/>
    </row>
    <row r="28" spans="1:13" ht="15" customHeight="1" x14ac:dyDescent="0.25">
      <c r="A28" s="104">
        <v>3223</v>
      </c>
      <c r="B28" s="97" t="s">
        <v>112</v>
      </c>
      <c r="C28" s="105">
        <v>4645</v>
      </c>
      <c r="D28" s="105"/>
      <c r="E28" s="105">
        <f t="shared" si="1"/>
        <v>4645</v>
      </c>
      <c r="F28" s="103">
        <v>4645</v>
      </c>
      <c r="G28" s="103"/>
      <c r="H28" s="103"/>
      <c r="I28" s="103"/>
      <c r="J28" s="103"/>
      <c r="K28" s="103"/>
      <c r="L28" s="103"/>
      <c r="M28" s="103"/>
    </row>
    <row r="29" spans="1:13" ht="15" customHeight="1" x14ac:dyDescent="0.25">
      <c r="A29" s="104">
        <v>3223</v>
      </c>
      <c r="B29" s="97" t="s">
        <v>111</v>
      </c>
      <c r="C29" s="105">
        <v>4114</v>
      </c>
      <c r="D29" s="105"/>
      <c r="E29" s="105">
        <f t="shared" si="1"/>
        <v>4114</v>
      </c>
      <c r="F29" s="103">
        <v>4114</v>
      </c>
      <c r="G29" s="103"/>
      <c r="H29" s="103"/>
      <c r="I29" s="103"/>
      <c r="J29" s="103"/>
      <c r="K29" s="103"/>
      <c r="L29" s="103"/>
      <c r="M29" s="103"/>
    </row>
    <row r="30" spans="1:13" ht="15" customHeight="1" x14ac:dyDescent="0.25">
      <c r="A30" s="104">
        <v>3224</v>
      </c>
      <c r="B30" s="97" t="s">
        <v>89</v>
      </c>
      <c r="C30" s="103">
        <v>664</v>
      </c>
      <c r="D30" s="103"/>
      <c r="E30" s="103">
        <f t="shared" si="1"/>
        <v>664</v>
      </c>
      <c r="F30" s="103">
        <v>664</v>
      </c>
      <c r="G30" s="103"/>
      <c r="H30" s="103"/>
      <c r="I30" s="103"/>
      <c r="J30" s="103"/>
      <c r="K30" s="103"/>
      <c r="L30" s="103"/>
      <c r="M30" s="103"/>
    </row>
    <row r="31" spans="1:13" ht="15" customHeight="1" x14ac:dyDescent="0.25">
      <c r="A31" s="104">
        <v>3225</v>
      </c>
      <c r="B31" s="97" t="s">
        <v>90</v>
      </c>
      <c r="C31" s="103">
        <v>531</v>
      </c>
      <c r="D31" s="103">
        <v>469</v>
      </c>
      <c r="E31" s="103">
        <f t="shared" si="1"/>
        <v>1000</v>
      </c>
      <c r="F31" s="103">
        <v>1000</v>
      </c>
      <c r="G31" s="103"/>
      <c r="H31" s="103"/>
      <c r="I31" s="103"/>
      <c r="J31" s="103"/>
      <c r="K31" s="103"/>
      <c r="L31" s="103"/>
      <c r="M31" s="103"/>
    </row>
    <row r="32" spans="1:13" ht="15" customHeight="1" x14ac:dyDescent="0.25">
      <c r="A32" s="96">
        <v>323</v>
      </c>
      <c r="B32" s="100" t="s">
        <v>91</v>
      </c>
      <c r="C32" s="102">
        <f t="shared" ref="C32:K32" si="2">SUM(C33,C34,C35,C36,C37,C38,C39,C40,C41,C42,C43,C44,C45)</f>
        <v>57645</v>
      </c>
      <c r="D32" s="102">
        <f>SUM(D33,D34,D35,D36,D37,D38,D39,D40,D41,D42,D43,D44,D45)</f>
        <v>7129</v>
      </c>
      <c r="E32" s="102">
        <f t="shared" si="1"/>
        <v>64774</v>
      </c>
      <c r="F32" s="102">
        <f t="shared" si="2"/>
        <v>32229</v>
      </c>
      <c r="G32" s="102">
        <f t="shared" si="2"/>
        <v>8645</v>
      </c>
      <c r="H32" s="102">
        <f t="shared" si="2"/>
        <v>7300</v>
      </c>
      <c r="I32" s="102">
        <f t="shared" si="2"/>
        <v>4991</v>
      </c>
      <c r="J32" s="102">
        <f t="shared" si="2"/>
        <v>10945</v>
      </c>
      <c r="K32" s="102">
        <f t="shared" si="2"/>
        <v>664</v>
      </c>
      <c r="L32" s="103"/>
      <c r="M32" s="103"/>
    </row>
    <row r="33" spans="1:13" ht="15" customHeight="1" x14ac:dyDescent="0.25">
      <c r="A33" s="104">
        <v>3231</v>
      </c>
      <c r="B33" s="97" t="s">
        <v>92</v>
      </c>
      <c r="C33" s="103">
        <v>1725</v>
      </c>
      <c r="D33" s="103"/>
      <c r="E33" s="103">
        <f t="shared" si="1"/>
        <v>1725</v>
      </c>
      <c r="F33" s="103">
        <v>1725</v>
      </c>
      <c r="G33" s="103"/>
      <c r="H33" s="103"/>
      <c r="I33" s="103"/>
      <c r="J33" s="103"/>
      <c r="K33" s="103"/>
      <c r="L33" s="103"/>
      <c r="M33" s="103"/>
    </row>
    <row r="34" spans="1:13" ht="15" customHeight="1" x14ac:dyDescent="0.25">
      <c r="A34" s="104">
        <v>3232</v>
      </c>
      <c r="B34" s="97" t="s">
        <v>93</v>
      </c>
      <c r="C34" s="105">
        <v>1327</v>
      </c>
      <c r="D34" s="105">
        <v>500</v>
      </c>
      <c r="E34" s="105">
        <f t="shared" si="1"/>
        <v>1827</v>
      </c>
      <c r="F34" s="103">
        <v>1827</v>
      </c>
      <c r="G34" s="103"/>
      <c r="H34" s="103"/>
      <c r="I34" s="103"/>
      <c r="J34" s="103"/>
      <c r="K34" s="103"/>
      <c r="L34" s="103"/>
      <c r="M34" s="103"/>
    </row>
    <row r="35" spans="1:13" ht="15" customHeight="1" x14ac:dyDescent="0.25">
      <c r="A35" s="104">
        <v>3233</v>
      </c>
      <c r="B35" s="97" t="s">
        <v>94</v>
      </c>
      <c r="C35" s="103">
        <v>929</v>
      </c>
      <c r="D35" s="103">
        <v>771</v>
      </c>
      <c r="E35" s="103">
        <f t="shared" si="1"/>
        <v>1700</v>
      </c>
      <c r="F35" s="103">
        <v>1700</v>
      </c>
      <c r="G35" s="103"/>
      <c r="H35" s="103"/>
      <c r="I35" s="103"/>
      <c r="J35" s="103"/>
      <c r="K35" s="103"/>
      <c r="L35" s="103"/>
      <c r="M35" s="103"/>
    </row>
    <row r="36" spans="1:13" ht="15" customHeight="1" x14ac:dyDescent="0.25">
      <c r="A36" s="104">
        <v>3234</v>
      </c>
      <c r="B36" s="97" t="s">
        <v>95</v>
      </c>
      <c r="C36" s="103">
        <f t="shared" ref="C36" si="3">SUM(F36,G36,H36,I36,K36)</f>
        <v>531</v>
      </c>
      <c r="D36" s="103"/>
      <c r="E36" s="103">
        <f t="shared" si="1"/>
        <v>531</v>
      </c>
      <c r="F36" s="103">
        <v>531</v>
      </c>
      <c r="G36" s="103"/>
      <c r="H36" s="103"/>
      <c r="I36" s="103"/>
      <c r="J36" s="103"/>
      <c r="K36" s="103"/>
      <c r="L36" s="103"/>
      <c r="M36" s="103"/>
    </row>
    <row r="37" spans="1:13" ht="15" customHeight="1" x14ac:dyDescent="0.25">
      <c r="A37" s="104">
        <v>3235</v>
      </c>
      <c r="B37" s="97" t="s">
        <v>142</v>
      </c>
      <c r="C37" s="103">
        <v>11215</v>
      </c>
      <c r="D37" s="103"/>
      <c r="E37" s="103">
        <f t="shared" si="1"/>
        <v>11215</v>
      </c>
      <c r="F37" s="103">
        <v>11215</v>
      </c>
      <c r="G37" s="103"/>
      <c r="H37" s="103"/>
      <c r="I37" s="103"/>
      <c r="J37" s="103"/>
      <c r="K37" s="103"/>
      <c r="L37" s="103"/>
      <c r="M37" s="103"/>
    </row>
    <row r="38" spans="1:13" ht="15" customHeight="1" x14ac:dyDescent="0.25">
      <c r="A38" s="104">
        <v>3237</v>
      </c>
      <c r="B38" s="97" t="s">
        <v>96</v>
      </c>
      <c r="C38" s="103">
        <v>1327</v>
      </c>
      <c r="D38" s="103"/>
      <c r="E38" s="103">
        <f>SUM(F38,G38,H38:I38,J38,K38)</f>
        <v>1327</v>
      </c>
      <c r="F38" s="103">
        <v>1327</v>
      </c>
      <c r="G38" s="103"/>
      <c r="H38" s="103"/>
      <c r="I38" s="103"/>
      <c r="J38" s="103"/>
      <c r="K38" s="103"/>
      <c r="L38" s="103"/>
      <c r="M38" s="103"/>
    </row>
    <row r="39" spans="1:13" ht="15" customHeight="1" x14ac:dyDescent="0.25">
      <c r="A39" s="104">
        <v>3237</v>
      </c>
      <c r="B39" s="97" t="s">
        <v>153</v>
      </c>
      <c r="C39" s="103">
        <v>14700</v>
      </c>
      <c r="D39" s="103">
        <v>2000</v>
      </c>
      <c r="E39" s="103">
        <f>SUM(F39,G39,H39,I39,J39,K39)</f>
        <v>16700</v>
      </c>
      <c r="F39" s="103">
        <v>2000</v>
      </c>
      <c r="G39" s="103">
        <v>4654</v>
      </c>
      <c r="H39" s="103"/>
      <c r="I39" s="103">
        <v>2000</v>
      </c>
      <c r="J39" s="103">
        <v>8046</v>
      </c>
      <c r="K39" s="103"/>
      <c r="L39" s="103"/>
      <c r="M39" s="103"/>
    </row>
    <row r="40" spans="1:13" ht="15" customHeight="1" x14ac:dyDescent="0.25">
      <c r="A40" s="104">
        <v>3237</v>
      </c>
      <c r="B40" s="97" t="s">
        <v>154</v>
      </c>
      <c r="C40" s="103">
        <v>5000</v>
      </c>
      <c r="D40" s="103"/>
      <c r="E40" s="103">
        <f>SUM(F40,G40,H40,I40,J40,K40)</f>
        <v>5000</v>
      </c>
      <c r="F40" s="103">
        <v>2000</v>
      </c>
      <c r="G40" s="103"/>
      <c r="H40" s="103">
        <v>2000</v>
      </c>
      <c r="I40" s="103">
        <v>1000</v>
      </c>
      <c r="J40" s="103"/>
      <c r="K40" s="103"/>
      <c r="L40" s="103"/>
      <c r="M40" s="103"/>
    </row>
    <row r="41" spans="1:13" ht="15" customHeight="1" x14ac:dyDescent="0.25">
      <c r="A41" s="104">
        <v>3238</v>
      </c>
      <c r="B41" s="97" t="s">
        <v>97</v>
      </c>
      <c r="C41" s="103">
        <v>1725</v>
      </c>
      <c r="D41" s="103">
        <v>349</v>
      </c>
      <c r="E41" s="103">
        <v>2074</v>
      </c>
      <c r="F41" s="103">
        <v>2074</v>
      </c>
      <c r="G41" s="103"/>
      <c r="H41" s="103"/>
      <c r="I41" s="103"/>
      <c r="J41" s="103"/>
      <c r="K41" s="103"/>
      <c r="L41" s="103"/>
      <c r="M41" s="103"/>
    </row>
    <row r="42" spans="1:13" ht="15" customHeight="1" x14ac:dyDescent="0.25">
      <c r="A42" s="104">
        <v>3239</v>
      </c>
      <c r="B42" s="97" t="s">
        <v>98</v>
      </c>
      <c r="C42" s="105">
        <v>3053</v>
      </c>
      <c r="D42" s="105"/>
      <c r="E42" s="105">
        <f t="shared" ref="E42:E68" si="4">SUM(F42,G42,H42,I42,J42,K42)</f>
        <v>3053</v>
      </c>
      <c r="F42" s="103">
        <v>3053</v>
      </c>
      <c r="G42" s="103"/>
      <c r="H42" s="103"/>
      <c r="I42" s="103"/>
      <c r="J42" s="103"/>
      <c r="K42" s="103"/>
      <c r="L42" s="103"/>
      <c r="M42" s="103"/>
    </row>
    <row r="43" spans="1:13" ht="15" customHeight="1" x14ac:dyDescent="0.25">
      <c r="A43" s="104">
        <v>3239</v>
      </c>
      <c r="B43" s="97" t="s">
        <v>155</v>
      </c>
      <c r="C43" s="105">
        <v>6381</v>
      </c>
      <c r="D43" s="105">
        <v>3509</v>
      </c>
      <c r="E43" s="105">
        <f t="shared" si="4"/>
        <v>9890</v>
      </c>
      <c r="F43" s="103">
        <v>2000</v>
      </c>
      <c r="G43" s="103">
        <v>3991</v>
      </c>
      <c r="H43" s="103"/>
      <c r="I43" s="103">
        <v>1000</v>
      </c>
      <c r="J43" s="103">
        <v>2899</v>
      </c>
      <c r="K43" s="103"/>
      <c r="L43" s="103"/>
      <c r="M43" s="103"/>
    </row>
    <row r="44" spans="1:13" ht="15" customHeight="1" x14ac:dyDescent="0.25">
      <c r="A44" s="106">
        <v>3239</v>
      </c>
      <c r="B44" s="107" t="s">
        <v>156</v>
      </c>
      <c r="C44" s="103">
        <v>664</v>
      </c>
      <c r="D44" s="103"/>
      <c r="E44" s="103">
        <f t="shared" si="4"/>
        <v>664</v>
      </c>
      <c r="F44" s="103">
        <v>0</v>
      </c>
      <c r="G44" s="103"/>
      <c r="H44" s="103"/>
      <c r="I44" s="103"/>
      <c r="J44" s="103"/>
      <c r="K44" s="103">
        <v>664</v>
      </c>
      <c r="L44" s="103"/>
      <c r="M44" s="103"/>
    </row>
    <row r="45" spans="1:13" ht="15" customHeight="1" x14ac:dyDescent="0.25">
      <c r="A45" s="106">
        <v>3239</v>
      </c>
      <c r="B45" s="107" t="s">
        <v>157</v>
      </c>
      <c r="C45" s="103">
        <v>9068</v>
      </c>
      <c r="D45" s="103"/>
      <c r="E45" s="103">
        <f t="shared" si="4"/>
        <v>9068</v>
      </c>
      <c r="F45" s="103">
        <v>2777</v>
      </c>
      <c r="G45" s="103"/>
      <c r="H45" s="103">
        <v>5300</v>
      </c>
      <c r="I45" s="103">
        <v>991</v>
      </c>
      <c r="J45" s="103"/>
      <c r="K45" s="103"/>
      <c r="L45" s="103"/>
      <c r="M45" s="103"/>
    </row>
    <row r="46" spans="1:13" ht="15" customHeight="1" x14ac:dyDescent="0.25">
      <c r="A46" s="96">
        <v>329</v>
      </c>
      <c r="B46" s="100" t="s">
        <v>99</v>
      </c>
      <c r="C46" s="102">
        <f>SUM(C47,C48,C49,C50,C51)</f>
        <v>2787</v>
      </c>
      <c r="D46" s="102">
        <f>SUM(D47,D48,D49,D50,D51)</f>
        <v>200</v>
      </c>
      <c r="E46" s="102">
        <f t="shared" si="4"/>
        <v>2987</v>
      </c>
      <c r="F46" s="102">
        <f>SUM(F47,F48,F49,F50,F51)</f>
        <v>2987</v>
      </c>
      <c r="G46" s="102"/>
      <c r="H46" s="102"/>
      <c r="I46" s="102">
        <f>SUM(I47,I48,I49,I50,I51)</f>
        <v>0</v>
      </c>
      <c r="J46" s="102"/>
      <c r="K46" s="102"/>
      <c r="L46" s="103"/>
      <c r="M46" s="103"/>
    </row>
    <row r="47" spans="1:13" ht="15" customHeight="1" x14ac:dyDescent="0.25">
      <c r="A47" s="104">
        <v>3292</v>
      </c>
      <c r="B47" s="97" t="s">
        <v>100</v>
      </c>
      <c r="C47" s="103">
        <v>531</v>
      </c>
      <c r="D47" s="103"/>
      <c r="E47" s="103">
        <f t="shared" si="4"/>
        <v>531</v>
      </c>
      <c r="F47" s="103">
        <v>531</v>
      </c>
      <c r="G47" s="103"/>
      <c r="H47" s="103"/>
      <c r="I47" s="103"/>
      <c r="J47" s="103"/>
      <c r="K47" s="103"/>
      <c r="L47" s="103"/>
      <c r="M47" s="103"/>
    </row>
    <row r="48" spans="1:13" ht="15" customHeight="1" x14ac:dyDescent="0.25">
      <c r="A48" s="104">
        <v>3293</v>
      </c>
      <c r="B48" s="97" t="s">
        <v>101</v>
      </c>
      <c r="C48" s="103">
        <v>1327</v>
      </c>
      <c r="D48" s="103">
        <v>200</v>
      </c>
      <c r="E48" s="103">
        <f t="shared" si="4"/>
        <v>1527</v>
      </c>
      <c r="F48" s="103">
        <v>1527</v>
      </c>
      <c r="G48" s="103"/>
      <c r="H48" s="103"/>
      <c r="I48" s="103"/>
      <c r="J48" s="103"/>
      <c r="K48" s="103"/>
      <c r="L48" s="103"/>
      <c r="M48" s="103"/>
    </row>
    <row r="49" spans="1:13" ht="15" customHeight="1" x14ac:dyDescent="0.25">
      <c r="A49" s="104">
        <v>3294</v>
      </c>
      <c r="B49" s="97" t="s">
        <v>143</v>
      </c>
      <c r="C49" s="103">
        <v>133</v>
      </c>
      <c r="D49" s="103"/>
      <c r="E49" s="103">
        <f t="shared" si="4"/>
        <v>133</v>
      </c>
      <c r="F49" s="103">
        <v>133</v>
      </c>
      <c r="G49" s="103"/>
      <c r="H49" s="103"/>
      <c r="I49" s="103"/>
      <c r="J49" s="103"/>
      <c r="K49" s="103"/>
      <c r="L49" s="103"/>
      <c r="M49" s="103"/>
    </row>
    <row r="50" spans="1:13" ht="15" customHeight="1" x14ac:dyDescent="0.25">
      <c r="A50" s="106">
        <v>3295</v>
      </c>
      <c r="B50" s="107" t="s">
        <v>102</v>
      </c>
      <c r="C50" s="103">
        <v>133</v>
      </c>
      <c r="D50" s="103"/>
      <c r="E50" s="103">
        <f t="shared" si="4"/>
        <v>133</v>
      </c>
      <c r="F50" s="103">
        <v>133</v>
      </c>
      <c r="G50" s="103"/>
      <c r="H50" s="103"/>
      <c r="I50" s="103"/>
      <c r="J50" s="103"/>
      <c r="K50" s="103"/>
      <c r="L50" s="103"/>
      <c r="M50" s="103"/>
    </row>
    <row r="51" spans="1:13" ht="15" customHeight="1" x14ac:dyDescent="0.25">
      <c r="A51" s="106">
        <v>3299</v>
      </c>
      <c r="B51" s="107" t="s">
        <v>99</v>
      </c>
      <c r="C51" s="103">
        <v>663</v>
      </c>
      <c r="D51" s="103"/>
      <c r="E51" s="103">
        <f t="shared" si="4"/>
        <v>663</v>
      </c>
      <c r="F51" s="103">
        <v>663</v>
      </c>
      <c r="G51" s="103"/>
      <c r="H51" s="103"/>
      <c r="I51" s="103"/>
      <c r="J51" s="103"/>
      <c r="K51" s="103"/>
      <c r="L51" s="103"/>
      <c r="M51" s="103"/>
    </row>
    <row r="52" spans="1:13" ht="15" customHeight="1" x14ac:dyDescent="0.25">
      <c r="A52" s="96">
        <v>34</v>
      </c>
      <c r="B52" s="100" t="s">
        <v>103</v>
      </c>
      <c r="C52" s="102">
        <f>C53</f>
        <v>599</v>
      </c>
      <c r="D52" s="102"/>
      <c r="E52" s="102">
        <f t="shared" si="4"/>
        <v>599</v>
      </c>
      <c r="F52" s="102">
        <f>F53</f>
        <v>599</v>
      </c>
      <c r="G52" s="102"/>
      <c r="H52" s="102"/>
      <c r="I52" s="102"/>
      <c r="J52" s="102"/>
      <c r="K52" s="102"/>
      <c r="L52" s="102"/>
      <c r="M52" s="102"/>
    </row>
    <row r="53" spans="1:13" ht="15" customHeight="1" x14ac:dyDescent="0.25">
      <c r="A53" s="96">
        <v>343</v>
      </c>
      <c r="B53" s="100" t="s">
        <v>104</v>
      </c>
      <c r="C53" s="102">
        <v>599</v>
      </c>
      <c r="D53" s="102"/>
      <c r="E53" s="102">
        <f t="shared" si="4"/>
        <v>599</v>
      </c>
      <c r="F53" s="102">
        <f>F54+F55</f>
        <v>599</v>
      </c>
      <c r="G53" s="102"/>
      <c r="H53" s="103"/>
      <c r="I53" s="102"/>
      <c r="J53" s="102"/>
      <c r="K53" s="102"/>
      <c r="L53" s="103"/>
      <c r="M53" s="103"/>
    </row>
    <row r="54" spans="1:13" ht="15" customHeight="1" x14ac:dyDescent="0.25">
      <c r="A54" s="104">
        <v>3431</v>
      </c>
      <c r="B54" s="97" t="s">
        <v>105</v>
      </c>
      <c r="C54" s="103">
        <v>598</v>
      </c>
      <c r="D54" s="103"/>
      <c r="E54" s="103">
        <f t="shared" si="4"/>
        <v>598</v>
      </c>
      <c r="F54" s="103">
        <v>598</v>
      </c>
      <c r="G54" s="103"/>
      <c r="H54" s="103"/>
      <c r="I54" s="103"/>
      <c r="J54" s="103"/>
      <c r="K54" s="103"/>
      <c r="L54" s="103"/>
      <c r="M54" s="103"/>
    </row>
    <row r="55" spans="1:13" ht="15" customHeight="1" x14ac:dyDescent="0.25">
      <c r="A55" s="104">
        <v>3433</v>
      </c>
      <c r="B55" s="97" t="s">
        <v>106</v>
      </c>
      <c r="C55" s="103">
        <f>SUM(F55,G55,H55,I55,K55)</f>
        <v>1</v>
      </c>
      <c r="D55" s="103"/>
      <c r="E55" s="103">
        <f t="shared" si="4"/>
        <v>1</v>
      </c>
      <c r="F55" s="103">
        <v>1</v>
      </c>
      <c r="G55" s="103"/>
      <c r="H55" s="103"/>
      <c r="I55" s="103"/>
      <c r="J55" s="103"/>
      <c r="K55" s="103"/>
      <c r="L55" s="103"/>
      <c r="M55" s="103"/>
    </row>
    <row r="56" spans="1:13" ht="15" customHeight="1" x14ac:dyDescent="0.25">
      <c r="A56" s="108">
        <v>4</v>
      </c>
      <c r="B56" s="107" t="s">
        <v>25</v>
      </c>
      <c r="C56" s="102">
        <v>3982</v>
      </c>
      <c r="D56" s="102">
        <f>SUM(D57,D60)</f>
        <v>56821</v>
      </c>
      <c r="E56" s="102">
        <f t="shared" si="4"/>
        <v>60803</v>
      </c>
      <c r="F56" s="102">
        <f>SUM(F57,F60)</f>
        <v>19977</v>
      </c>
      <c r="G56" s="102">
        <f>G60</f>
        <v>1009</v>
      </c>
      <c r="H56" s="102">
        <v>39817</v>
      </c>
      <c r="I56" s="102">
        <f>I60</f>
        <v>0</v>
      </c>
      <c r="J56" s="102">
        <v>0</v>
      </c>
      <c r="K56" s="102">
        <v>0</v>
      </c>
      <c r="L56" s="103"/>
      <c r="M56" s="103"/>
    </row>
    <row r="57" spans="1:13" ht="15" customHeight="1" x14ac:dyDescent="0.25">
      <c r="A57" s="108">
        <v>41</v>
      </c>
      <c r="B57" s="107" t="s">
        <v>144</v>
      </c>
      <c r="C57" s="102">
        <v>0</v>
      </c>
      <c r="D57" s="102">
        <v>50833</v>
      </c>
      <c r="E57" s="102">
        <f t="shared" si="4"/>
        <v>50833</v>
      </c>
      <c r="F57" s="102">
        <v>11016</v>
      </c>
      <c r="G57" s="103"/>
      <c r="H57" s="102">
        <v>39817</v>
      </c>
      <c r="I57" s="102"/>
      <c r="J57" s="102"/>
      <c r="K57" s="102"/>
      <c r="L57" s="103"/>
      <c r="M57" s="103"/>
    </row>
    <row r="58" spans="1:13" ht="15" customHeight="1" x14ac:dyDescent="0.25">
      <c r="A58" s="108">
        <v>412</v>
      </c>
      <c r="B58" s="107" t="s">
        <v>145</v>
      </c>
      <c r="C58" s="102">
        <v>0</v>
      </c>
      <c r="D58" s="102">
        <v>50833</v>
      </c>
      <c r="E58" s="102">
        <f t="shared" si="4"/>
        <v>50833</v>
      </c>
      <c r="F58" s="102">
        <v>11016</v>
      </c>
      <c r="G58" s="103"/>
      <c r="H58" s="102">
        <v>39817</v>
      </c>
      <c r="I58" s="102"/>
      <c r="J58" s="102"/>
      <c r="K58" s="102"/>
      <c r="L58" s="103"/>
      <c r="M58" s="103"/>
    </row>
    <row r="59" spans="1:13" ht="15" customHeight="1" x14ac:dyDescent="0.25">
      <c r="A59" s="106">
        <v>4124</v>
      </c>
      <c r="B59" s="107" t="s">
        <v>146</v>
      </c>
      <c r="C59" s="103">
        <v>0</v>
      </c>
      <c r="D59" s="103">
        <v>50833</v>
      </c>
      <c r="E59" s="103">
        <f t="shared" si="4"/>
        <v>50833</v>
      </c>
      <c r="F59" s="103">
        <v>11016</v>
      </c>
      <c r="G59" s="103"/>
      <c r="H59" s="103">
        <v>39817</v>
      </c>
      <c r="I59" s="102"/>
      <c r="J59" s="102"/>
      <c r="K59" s="102"/>
      <c r="L59" s="103"/>
      <c r="M59" s="103"/>
    </row>
    <row r="60" spans="1:13" ht="15" customHeight="1" x14ac:dyDescent="0.25">
      <c r="A60" s="108">
        <v>42</v>
      </c>
      <c r="B60" s="107" t="s">
        <v>62</v>
      </c>
      <c r="C60" s="102">
        <v>3982</v>
      </c>
      <c r="D60" s="102">
        <f>SUM(D61,D64,D66)</f>
        <v>5988</v>
      </c>
      <c r="E60" s="102">
        <f t="shared" si="4"/>
        <v>9970</v>
      </c>
      <c r="F60" s="102">
        <f>SUM(F61,F64,F66)</f>
        <v>8961</v>
      </c>
      <c r="G60" s="103">
        <v>1009</v>
      </c>
      <c r="H60" s="102"/>
      <c r="I60" s="102"/>
      <c r="J60" s="102"/>
      <c r="K60" s="103"/>
      <c r="L60" s="103"/>
      <c r="M60" s="103"/>
    </row>
    <row r="61" spans="1:13" ht="15" customHeight="1" x14ac:dyDescent="0.25">
      <c r="A61" s="96">
        <v>422</v>
      </c>
      <c r="B61" s="100" t="s">
        <v>107</v>
      </c>
      <c r="C61" s="102">
        <f>SUM(C62,C63)</f>
        <v>1991</v>
      </c>
      <c r="D61" s="102">
        <v>2200</v>
      </c>
      <c r="E61" s="102">
        <f t="shared" si="4"/>
        <v>4191</v>
      </c>
      <c r="F61" s="102">
        <f>SUM(F62,F63)</f>
        <v>4191</v>
      </c>
      <c r="G61" s="102"/>
      <c r="H61" s="102"/>
      <c r="I61" s="102"/>
      <c r="J61" s="102"/>
      <c r="K61" s="102"/>
      <c r="L61" s="102"/>
      <c r="M61" s="102"/>
    </row>
    <row r="62" spans="1:13" ht="15" customHeight="1" x14ac:dyDescent="0.25">
      <c r="A62" s="104">
        <v>4221</v>
      </c>
      <c r="B62" s="97" t="s">
        <v>117</v>
      </c>
      <c r="C62" s="103">
        <v>1000</v>
      </c>
      <c r="D62" s="103">
        <v>1200</v>
      </c>
      <c r="E62" s="103">
        <f t="shared" si="4"/>
        <v>2200</v>
      </c>
      <c r="F62" s="103">
        <v>2200</v>
      </c>
      <c r="G62" s="103"/>
      <c r="H62" s="103"/>
      <c r="I62" s="102"/>
      <c r="J62" s="102"/>
      <c r="K62" s="103"/>
      <c r="L62" s="103"/>
      <c r="M62" s="103"/>
    </row>
    <row r="63" spans="1:13" ht="15" customHeight="1" x14ac:dyDescent="0.25">
      <c r="A63" s="104">
        <v>4221</v>
      </c>
      <c r="B63" s="97" t="s">
        <v>118</v>
      </c>
      <c r="C63" s="103">
        <v>991</v>
      </c>
      <c r="D63" s="103">
        <v>1000</v>
      </c>
      <c r="E63" s="103">
        <f t="shared" si="4"/>
        <v>1991</v>
      </c>
      <c r="F63" s="103">
        <v>1991</v>
      </c>
      <c r="G63" s="103"/>
      <c r="H63" s="103"/>
      <c r="I63" s="103"/>
      <c r="J63" s="103"/>
      <c r="K63" s="103"/>
      <c r="L63" s="103"/>
      <c r="M63" s="103"/>
    </row>
    <row r="64" spans="1:13" s="117" customFormat="1" ht="15" customHeight="1" x14ac:dyDescent="0.25">
      <c r="A64" s="96">
        <v>424</v>
      </c>
      <c r="B64" s="100" t="s">
        <v>119</v>
      </c>
      <c r="C64" s="102">
        <f>SUM(C65)</f>
        <v>1991</v>
      </c>
      <c r="D64" s="102">
        <v>2336</v>
      </c>
      <c r="E64" s="102">
        <f t="shared" si="4"/>
        <v>4327</v>
      </c>
      <c r="F64" s="102">
        <f>SUM(F65)</f>
        <v>3318</v>
      </c>
      <c r="G64" s="102">
        <v>1009</v>
      </c>
      <c r="H64" s="102"/>
      <c r="I64" s="102"/>
      <c r="J64" s="102"/>
      <c r="K64" s="102"/>
      <c r="L64" s="102"/>
      <c r="M64" s="102"/>
    </row>
    <row r="65" spans="1:13" ht="15" customHeight="1" x14ac:dyDescent="0.25">
      <c r="A65" s="104">
        <v>4242</v>
      </c>
      <c r="B65" s="97" t="s">
        <v>147</v>
      </c>
      <c r="C65" s="103">
        <v>1991</v>
      </c>
      <c r="D65" s="103">
        <v>2336</v>
      </c>
      <c r="E65" s="103">
        <f t="shared" si="4"/>
        <v>4327</v>
      </c>
      <c r="F65" s="103">
        <v>3318</v>
      </c>
      <c r="G65" s="103">
        <v>1009</v>
      </c>
      <c r="H65" s="103"/>
      <c r="I65" s="103"/>
      <c r="J65" s="103"/>
      <c r="K65" s="103"/>
      <c r="L65" s="103"/>
      <c r="M65" s="103"/>
    </row>
    <row r="66" spans="1:13" s="117" customFormat="1" ht="15" customHeight="1" x14ac:dyDescent="0.25">
      <c r="A66" s="96">
        <v>426</v>
      </c>
      <c r="B66" s="100" t="s">
        <v>120</v>
      </c>
      <c r="C66" s="102">
        <v>0</v>
      </c>
      <c r="D66" s="102">
        <v>1452</v>
      </c>
      <c r="E66" s="102">
        <f t="shared" si="4"/>
        <v>1452</v>
      </c>
      <c r="F66" s="102">
        <v>1452</v>
      </c>
      <c r="G66" s="102"/>
      <c r="H66" s="102"/>
      <c r="I66" s="102"/>
      <c r="J66" s="102"/>
      <c r="K66" s="102"/>
      <c r="L66" s="102"/>
      <c r="M66" s="102"/>
    </row>
    <row r="67" spans="1:13" ht="15" customHeight="1" x14ac:dyDescent="0.25">
      <c r="A67" s="104">
        <v>4262</v>
      </c>
      <c r="B67" s="97" t="s">
        <v>163</v>
      </c>
      <c r="C67" s="103">
        <v>0</v>
      </c>
      <c r="D67" s="103">
        <v>1452</v>
      </c>
      <c r="E67" s="103">
        <f t="shared" si="4"/>
        <v>1452</v>
      </c>
      <c r="F67" s="103">
        <v>1452</v>
      </c>
      <c r="G67" s="103"/>
      <c r="H67" s="103"/>
      <c r="I67" s="103"/>
      <c r="J67" s="103"/>
      <c r="K67" s="103"/>
      <c r="L67" s="103"/>
      <c r="M67" s="103"/>
    </row>
    <row r="68" spans="1:13" ht="15" customHeight="1" x14ac:dyDescent="0.25">
      <c r="A68" s="104"/>
      <c r="B68" s="121" t="s">
        <v>121</v>
      </c>
      <c r="C68" s="102">
        <f>SUM(C9,C56)</f>
        <v>233139</v>
      </c>
      <c r="D68" s="102">
        <v>80452</v>
      </c>
      <c r="E68" s="102">
        <f t="shared" si="4"/>
        <v>313591.12</v>
      </c>
      <c r="F68" s="102">
        <f>SUM(F8)</f>
        <v>224480</v>
      </c>
      <c r="G68" s="102">
        <f>SUM(G8)</f>
        <v>13654</v>
      </c>
      <c r="H68" s="102">
        <f>SUM(H8)</f>
        <v>56875.119999999995</v>
      </c>
      <c r="I68" s="102">
        <f>SUM(I8)</f>
        <v>5973</v>
      </c>
      <c r="J68" s="102">
        <v>11945</v>
      </c>
      <c r="K68" s="217">
        <v>664</v>
      </c>
      <c r="L68" s="103"/>
      <c r="M68" s="103"/>
    </row>
    <row r="69" spans="1:13" ht="15" customHeight="1" x14ac:dyDescent="0.25">
      <c r="A69" s="118"/>
      <c r="B69" s="119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</row>
    <row r="71" spans="1:13" x14ac:dyDescent="0.25">
      <c r="A71" t="s">
        <v>173</v>
      </c>
      <c r="F71" t="s">
        <v>172</v>
      </c>
    </row>
  </sheetData>
  <mergeCells count="3">
    <mergeCell ref="A1:M1"/>
    <mergeCell ref="A4:M4"/>
    <mergeCell ref="A5:M5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RASHODI 4. RAZINA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2023-08-22T10:51:56Z</cp:lastPrinted>
  <dcterms:created xsi:type="dcterms:W3CDTF">2022-08-12T12:51:27Z</dcterms:created>
  <dcterms:modified xsi:type="dcterms:W3CDTF">2023-08-22T10:55:47Z</dcterms:modified>
</cp:coreProperties>
</file>