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D13AC50-E333-49B6-BEEE-492514E2F69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RASHODI 4. RAZINA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F10" i="2"/>
  <c r="H11" i="3"/>
  <c r="G28" i="3" l="1"/>
  <c r="G27" i="3" s="1"/>
  <c r="G31" i="3"/>
  <c r="H31" i="3"/>
  <c r="H28" i="3" s="1"/>
  <c r="H27" i="3" s="1"/>
  <c r="H10" i="3"/>
  <c r="G9" i="7" l="1"/>
  <c r="G8" i="7" s="1"/>
  <c r="F28" i="7"/>
  <c r="F25" i="7"/>
  <c r="F19" i="7"/>
  <c r="F16" i="7"/>
  <c r="F13" i="7"/>
  <c r="F9" i="7"/>
  <c r="E25" i="7"/>
  <c r="E19" i="7"/>
  <c r="E13" i="7"/>
  <c r="E9" i="7"/>
  <c r="H25" i="7"/>
  <c r="H9" i="7"/>
  <c r="H19" i="7"/>
  <c r="E8" i="7" l="1"/>
  <c r="F8" i="7"/>
  <c r="G7" i="7"/>
  <c r="G6" i="7"/>
  <c r="E7" i="7"/>
  <c r="E6" i="7"/>
  <c r="H8" i="7"/>
  <c r="H7" i="7" l="1"/>
  <c r="H6" i="7"/>
  <c r="F47" i="2"/>
  <c r="E47" i="2"/>
  <c r="E26" i="2"/>
  <c r="D47" i="2"/>
  <c r="D33" i="2"/>
  <c r="D22" i="2"/>
  <c r="D65" i="2"/>
  <c r="D61" i="2" s="1"/>
  <c r="D57" i="2" s="1"/>
  <c r="E65" i="2"/>
  <c r="D18" i="2"/>
  <c r="D10" i="2"/>
  <c r="E10" i="2"/>
  <c r="D17" i="2" l="1"/>
  <c r="D9" i="2" s="1"/>
  <c r="C54" i="2"/>
  <c r="C22" i="2"/>
  <c r="C18" i="2"/>
  <c r="C9" i="2"/>
  <c r="C70" i="2" s="1"/>
  <c r="D70" i="2" l="1"/>
  <c r="D8" i="2"/>
  <c r="C8" i="2"/>
  <c r="F22" i="2"/>
  <c r="E44" i="2"/>
  <c r="E46" i="2"/>
  <c r="E41" i="2"/>
  <c r="E18" i="2"/>
  <c r="E40" i="2"/>
  <c r="E33" i="2" s="1"/>
  <c r="F33" i="2"/>
  <c r="E22" i="2"/>
  <c r="G22" i="2"/>
  <c r="E17" i="2" l="1"/>
  <c r="E63" i="2"/>
  <c r="E64" i="2"/>
  <c r="E54" i="2"/>
  <c r="F9" i="1"/>
  <c r="F8" i="1" s="1"/>
  <c r="F11" i="1"/>
  <c r="F14" i="1" l="1"/>
  <c r="J22" i="2"/>
  <c r="I22" i="2"/>
  <c r="H22" i="2"/>
  <c r="L33" i="2"/>
  <c r="J33" i="2"/>
  <c r="I33" i="2"/>
  <c r="H33" i="2"/>
  <c r="I47" i="2"/>
  <c r="G33" i="2"/>
  <c r="J9" i="7"/>
  <c r="I9" i="7"/>
  <c r="J13" i="7"/>
  <c r="I13" i="7"/>
  <c r="J31" i="3"/>
  <c r="J28" i="3" s="1"/>
  <c r="I31" i="3"/>
  <c r="I28" i="3" s="1"/>
  <c r="J11" i="3"/>
  <c r="I11" i="3"/>
  <c r="G13" i="2"/>
  <c r="I13" i="2"/>
  <c r="I10" i="2" s="1"/>
  <c r="F18" i="2"/>
  <c r="F17" i="2" s="1"/>
  <c r="G18" i="2"/>
  <c r="I18" i="2"/>
  <c r="F54" i="2"/>
  <c r="F53" i="2" s="1"/>
  <c r="F62" i="2"/>
  <c r="E62" i="2" s="1"/>
  <c r="I45" i="3"/>
  <c r="I40" i="3" s="1"/>
  <c r="L22" i="2"/>
  <c r="G10" i="2" l="1"/>
  <c r="J8" i="7"/>
  <c r="I27" i="3"/>
  <c r="I8" i="7"/>
  <c r="J27" i="3"/>
  <c r="I17" i="2"/>
  <c r="I9" i="2" s="1"/>
  <c r="H17" i="2"/>
  <c r="F61" i="2"/>
  <c r="E61" i="2" s="1"/>
  <c r="I57" i="2"/>
  <c r="E57" i="2" s="1"/>
  <c r="G17" i="2"/>
  <c r="F9" i="2"/>
  <c r="F70" i="2" s="1"/>
  <c r="I10" i="3"/>
  <c r="J10" i="3"/>
  <c r="G9" i="2" l="1"/>
  <c r="G8" i="2" s="1"/>
  <c r="G70" i="2" s="1"/>
  <c r="E9" i="2"/>
  <c r="F8" i="2"/>
  <c r="H9" i="2"/>
  <c r="I8" i="2"/>
  <c r="I70" i="2" s="1"/>
  <c r="J19" i="7"/>
  <c r="J7" i="7" s="1"/>
  <c r="I19" i="7"/>
  <c r="I7" i="7" s="1"/>
  <c r="E8" i="2" l="1"/>
  <c r="E70" i="2"/>
  <c r="H8" i="2"/>
  <c r="H70" i="2"/>
  <c r="J6" i="7"/>
  <c r="I6" i="7"/>
</calcChain>
</file>

<file path=xl/sharedStrings.xml><?xml version="1.0" encoding="utf-8"?>
<sst xmlns="http://schemas.openxmlformats.org/spreadsheetml/2006/main" count="289" uniqueCount="188">
  <si>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</si>
  <si>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</si>
  <si>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</si>
  <si>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</si>
  <si>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</si>
  <si>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</si>
  <si>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</si>
  <si>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</si>
  <si>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</si>
  <si>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</si>
  <si>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</si>
  <si>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</si>
  <si>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</si>
  <si>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</si>
  <si>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</si>
  <si>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</si>
  <si>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</si>
  <si>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</si>
  <si>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</si>
  <si>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</si>
  <si>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</si>
  <si>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</si>
  <si>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</si>
  <si>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</si>
  <si>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</si>
  <si>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</si>
  <si>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</si>
  <si>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</si>
  <si>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</si>
  <si>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</si>
  <si>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</si>
  <si>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</si>
  <si>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</si>
  <si>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</si>
  <si>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</si>
  <si>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</si>
  <si>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</si>
  <si>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</si>
  <si>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</si>
  <si>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</si>
  <si>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</si>
  <si>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</si>
  <si>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</si>
  <si>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</si>
  <si>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2024.</t>
  </si>
  <si>
    <t>Projekcija 
za 2025.</t>
  </si>
  <si>
    <t>Prihodi iz nadležnog proračuna i od HZZO-a temeljem ugovornih obveza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</si>
  <si>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</si>
  <si>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</si>
  <si>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</si>
  <si>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Vlastiti prihodi PK</t>
  </si>
  <si>
    <t>Prihodi od prodaje proizvoda i robe te pruženih usluga i prihodi od donacija</t>
  </si>
  <si>
    <t>Prihodi od imovine</t>
  </si>
  <si>
    <t>Prihodi za posebne namjene PK</t>
  </si>
  <si>
    <t>Vlastiti izvori-raspoloživa sred.iz preth.god.PK</t>
  </si>
  <si>
    <t>Financijski rashodi</t>
  </si>
  <si>
    <t>1.1.</t>
  </si>
  <si>
    <t>3.1.</t>
  </si>
  <si>
    <t>Rashodi za nabavu proizvedene dugotrajne imovine</t>
  </si>
  <si>
    <t>9.2.</t>
  </si>
  <si>
    <t>Vlastiti izvori raspoloživa sredstva iz prethodne godine</t>
  </si>
  <si>
    <t>Izvor 3.1.</t>
  </si>
  <si>
    <t>Izvor 9.2.</t>
  </si>
  <si>
    <t>Vlastiti izvori</t>
  </si>
  <si>
    <t>Rezultat poslovanja</t>
  </si>
  <si>
    <t>Vlastiti izvori-raspoloživa sredstva iz preth.god.</t>
  </si>
  <si>
    <t>UKUPNO PRIHODI</t>
  </si>
  <si>
    <t>Prihodi od nefinancijske imovine i nadoknade šteta s osnova osiguranja</t>
  </si>
  <si>
    <t>PRORAČUNSKI KORISNIK</t>
  </si>
  <si>
    <t>Plaće (Bruto)</t>
  </si>
  <si>
    <t>Plaće za zaposlene</t>
  </si>
  <si>
    <t>Ostali rashodi za zaposlene</t>
  </si>
  <si>
    <t>Doprinosi na plaće</t>
  </si>
  <si>
    <t>Doprinos za osnovno zdrav. Osiguranje</t>
  </si>
  <si>
    <t>Naknade troškova zaposlenima</t>
  </si>
  <si>
    <t>Službena putovanja</t>
  </si>
  <si>
    <t>Naknade za prijevoz</t>
  </si>
  <si>
    <t>Stručno usavršavanje zaposlenika</t>
  </si>
  <si>
    <t>Rashodi za materijal i energiju</t>
  </si>
  <si>
    <t>Uredski materijal i ost.mat.rashodi</t>
  </si>
  <si>
    <t>Materijal i sirovine</t>
  </si>
  <si>
    <t>Materijal i dijelovi za tek. i invest.održ.</t>
  </si>
  <si>
    <t>Sitni inventar i auto gume</t>
  </si>
  <si>
    <t>Rashodi za usluge</t>
  </si>
  <si>
    <t>Usluge telefona, pošte</t>
  </si>
  <si>
    <t>Usl.tekućeg i invest.održavanja</t>
  </si>
  <si>
    <t>Usl.promidžbe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</si>
  <si>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</si>
  <si>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</si>
  <si>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</si>
  <si>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</si>
  <si>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</si>
  <si>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</si>
  <si>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</si>
  <si>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</si>
  <si>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Financijski  rashodi</t>
  </si>
  <si>
    <t>Ostali financijski rashodi</t>
  </si>
  <si>
    <t>Bankarske usluge i usl.platnog prom.</t>
  </si>
  <si>
    <t>Zatezne kamate</t>
  </si>
  <si>
    <t>Postrojenja i oprema</t>
  </si>
  <si>
    <t>EUR</t>
  </si>
  <si>
    <t xml:space="preserve">  Izvor 1.1.</t>
  </si>
  <si>
    <t xml:space="preserve">  Izvor 4.5.</t>
  </si>
  <si>
    <t>Energija - prihodi od prodaje el.en.BIOSOL</t>
  </si>
  <si>
    <t>Energija - PLIN</t>
  </si>
  <si>
    <t>Državni proračun</t>
  </si>
  <si>
    <t>Županijski proračun</t>
  </si>
  <si>
    <t xml:space="preserve">Opći prihodi i                    primici </t>
  </si>
  <si>
    <t>Materijal za kreativne radionice</t>
  </si>
  <si>
    <t>Računalna oprema</t>
  </si>
  <si>
    <t>Oprema - namještaj</t>
  </si>
  <si>
    <t>Knjige, umjetnička djela i ostalo</t>
  </si>
  <si>
    <t>Nematarijalna proizvedena imovina</t>
  </si>
  <si>
    <t>UKUPNO</t>
  </si>
  <si>
    <t>PROGRAM: PROMICANJE KULTURE</t>
  </si>
  <si>
    <t>P1013</t>
  </si>
  <si>
    <t>Pomoći iz inozemstva i                                                                                                                          od subjekata unutar općeg proračuna</t>
  </si>
  <si>
    <t>4,9,</t>
  </si>
  <si>
    <t>Posebni propisi</t>
  </si>
  <si>
    <t>5.1.</t>
  </si>
  <si>
    <t>Tekuće pomoći iz proračuna</t>
  </si>
  <si>
    <t>Rashodi za nabavu proiz.dug.imovine</t>
  </si>
  <si>
    <t>08 Rekreacija, kultura i religija</t>
  </si>
  <si>
    <t>082 Službe kulture</t>
  </si>
  <si>
    <t>PROGRAM 1013</t>
  </si>
  <si>
    <t>PROMICANJE KULTURE</t>
  </si>
  <si>
    <t>Izvor 5.1.</t>
  </si>
  <si>
    <t>3</t>
  </si>
  <si>
    <t>32</t>
  </si>
  <si>
    <t>GRADSKI MUZEJ NOVA GRADIŠKA</t>
  </si>
  <si>
    <t>A101302</t>
  </si>
  <si>
    <t>AKTIVNOST: Redovna djelatnost Gradskog muzeja Nova Gradiška</t>
  </si>
  <si>
    <t>Općinski proračun</t>
  </si>
  <si>
    <t>Tekuće donacije</t>
  </si>
  <si>
    <t>Zakupnine i najamnine</t>
  </si>
  <si>
    <t>Članarine</t>
  </si>
  <si>
    <t>Rashodi za nabavu neproizvedene dugotrajne imovine</t>
  </si>
  <si>
    <t>Nematerijalna imovina</t>
  </si>
  <si>
    <t xml:space="preserve">Ostala prava </t>
  </si>
  <si>
    <t>Umjetnička djela</t>
  </si>
  <si>
    <t>6.4.</t>
  </si>
  <si>
    <t>Tekuće donacije PK</t>
  </si>
  <si>
    <t>6,4.</t>
  </si>
  <si>
    <t>Aktivnost A101302</t>
  </si>
  <si>
    <t>REDOVNA DJELATNOST GRADSKOG MUZEJA NOVA GRADIŠKA</t>
  </si>
  <si>
    <t>Intelektualne i osobne usluge - arheologija</t>
  </si>
  <si>
    <t>Intelektualne i osobne usluge - izložbe</t>
  </si>
  <si>
    <t>Ostale usluge - arheologija</t>
  </si>
  <si>
    <t>Ostale usluge - radionice</t>
  </si>
  <si>
    <t>Ostale usluge - izložbe</t>
  </si>
  <si>
    <t>Materijal i sirovine - arheologija</t>
  </si>
  <si>
    <t>Materijal i sirovine - preventivna zaštita građe</t>
  </si>
  <si>
    <t>Ulaganja u računalne programe</t>
  </si>
  <si>
    <t>Novi plan za 2023.</t>
  </si>
  <si>
    <t>Ravnatelj: Miroslav Pišonić, prof.</t>
  </si>
  <si>
    <t>Projekcija 
za 2026.</t>
  </si>
  <si>
    <t>Projekcija za 2025.</t>
  </si>
  <si>
    <t>Projekcija za 2026.</t>
  </si>
  <si>
    <t>FINANCIJSKI PLAN GRADSKOG MUZEJA NOVA GRADIŠKA 
ZA 2024. I PROJEKCIJA ZA 2025. I 2026. GODINU</t>
  </si>
  <si>
    <t>FINANCIJSKI PLAN GRADSKOG MUZEJA NOVA GRADIŠKA
ZA 2024. I PROJEKCIJA ZA 2025. I 2026. GODINU</t>
  </si>
  <si>
    <t>FINANCIJSKI PLAN GRADSKOG MUZEJA NOVA GRADIŠKA
ZA 2024. I PROJEKCIJA ZA 2025.I 2026. GODINU</t>
  </si>
  <si>
    <t>Povećanje/ smanjenje</t>
  </si>
  <si>
    <t>Višak/ manjak iz prethodnog perioda</t>
  </si>
  <si>
    <t>Službena, radna i zaštitna odjeća i obuća</t>
  </si>
  <si>
    <t>II. IZMJENE FINANCIJSKOG PLANA - PLAN RASHODA I IZDATAKA</t>
  </si>
  <si>
    <t>Knjige</t>
  </si>
  <si>
    <t>U Novoj Gradiški, 28.11.2024.</t>
  </si>
  <si>
    <t>II. IZMJENE FINANCIJSKOG PLANA GRADSKOG MUZEJA NOVA GRADIŠKA
ZA 2024. I PROJEKCIJA ZA 2025. I 2026. GODINU</t>
  </si>
  <si>
    <t>Izvršenje 2023.</t>
  </si>
  <si>
    <t>Novi plan za 2024.</t>
  </si>
  <si>
    <t>Povećanje/smanjenje</t>
  </si>
  <si>
    <t>Plan 2024.</t>
  </si>
  <si>
    <t>Izvršenje  2023.</t>
  </si>
  <si>
    <t>I.IZMJENA FINANCIJSKI PLAN ZA 2024.</t>
  </si>
  <si>
    <t>I.IZMJENA FINANCIJSKOG PLANA ZA 2024.</t>
  </si>
  <si>
    <t>I. IZMJENA FINANCIJSKOG PLANA ZA  2024.</t>
  </si>
  <si>
    <t>Povećanje/smanjenje za 2024.</t>
  </si>
  <si>
    <t>Izvršenje za 2023.</t>
  </si>
  <si>
    <t>EUR*</t>
  </si>
  <si>
    <t>II.IZMJENA FINANCIJSKOG PLANA ZA  2024.</t>
  </si>
  <si>
    <t>II.IZMJENA FINANCIJSKOG  PLAN ZA 2024</t>
  </si>
  <si>
    <t>22,000,00</t>
  </si>
  <si>
    <t>II.IZMJENA FINANCIJSKI PLAN ZA 2024.</t>
  </si>
  <si>
    <t>II.IZMJENA FINANCIJSKOG PLANA  2024.</t>
  </si>
  <si>
    <t>I IZMJENA FINANCIJSKOG PLANA ZA 2024.</t>
  </si>
  <si>
    <t>II IZMJENA FINANCIJSKOG PLANA ZA 2024.</t>
  </si>
  <si>
    <t>II.IZMJENA FINANCIJSKOG PLANA ZA  2024 Izvršenje 2024.</t>
  </si>
  <si>
    <t>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</si>
</sst>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indexed="8"/>
      <name val="MS Sans Serif"/>
      <family val="2"/>
      <charset val="238"/>
    </font>
    <font>
      <b/>
      <i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0" fillId="2" borderId="3" xfId="0" quotePrefix="1" applyFont="1" applyFill="1" applyBorder="1" applyAlignment="1">
      <alignment horizontal="left" vertical="center" shrinkToFit="1"/>
    </xf>
    <xf numFmtId="0" fontId="18" fillId="2" borderId="3" xfId="0" quotePrefix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0" fontId="6" fillId="9" borderId="4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4" fontId="6" fillId="10" borderId="3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3" fontId="6" fillId="0" borderId="3" xfId="0" applyNumberFormat="1" applyFont="1" applyBorder="1"/>
    <xf numFmtId="3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3" fontId="9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wrapText="1"/>
    </xf>
    <xf numFmtId="3" fontId="6" fillId="5" borderId="3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/>
    <xf numFmtId="0" fontId="6" fillId="0" borderId="3" xfId="0" applyFont="1" applyBorder="1" applyAlignment="1">
      <alignment horizontal="center" wrapText="1"/>
    </xf>
    <xf numFmtId="0" fontId="18" fillId="2" borderId="3" xfId="0" quotePrefix="1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right" wrapText="1"/>
    </xf>
    <xf numFmtId="4" fontId="6" fillId="10" borderId="3" xfId="0" applyNumberFormat="1" applyFont="1" applyFill="1" applyBorder="1" applyAlignment="1">
      <alignment horizontal="right" wrapText="1"/>
    </xf>
    <xf numFmtId="4" fontId="6" fillId="9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 wrapText="1"/>
    </xf>
    <xf numFmtId="4" fontId="6" fillId="8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vertical="center" wrapText="1" indent="1"/>
    </xf>
    <xf numFmtId="49" fontId="6" fillId="2" borderId="2" xfId="0" applyNumberFormat="1" applyFont="1" applyFill="1" applyBorder="1" applyAlignment="1">
      <alignment horizontal="left" vertical="center" wrapText="1" indent="1"/>
    </xf>
    <xf numFmtId="49" fontId="6" fillId="2" borderId="4" xfId="0" applyNumberFormat="1" applyFont="1" applyFill="1" applyBorder="1" applyAlignment="1">
      <alignment horizontal="left" vertical="center" wrapText="1" indent="1"/>
    </xf>
    <xf numFmtId="0" fontId="0" fillId="2" borderId="0" xfId="0" applyFill="1"/>
    <xf numFmtId="4" fontId="6" fillId="3" borderId="3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left" vertical="center"/>
    </xf>
    <xf numFmtId="0" fontId="9" fillId="12" borderId="4" xfId="0" quotePrefix="1" applyFont="1" applyFill="1" applyBorder="1" applyAlignment="1">
      <alignment horizontal="left" vertical="center"/>
    </xf>
    <xf numFmtId="4" fontId="3" fillId="12" borderId="3" xfId="0" applyNumberFormat="1" applyFont="1" applyFill="1" applyBorder="1" applyAlignment="1">
      <alignment horizontal="right"/>
    </xf>
    <xf numFmtId="4" fontId="3" fillId="12" borderId="3" xfId="0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3" fontId="22" fillId="0" borderId="3" xfId="0" applyNumberFormat="1" applyFont="1" applyBorder="1"/>
    <xf numFmtId="4" fontId="6" fillId="5" borderId="3" xfId="0" applyNumberFormat="1" applyFont="1" applyFill="1" applyBorder="1"/>
    <xf numFmtId="4" fontId="6" fillId="0" borderId="3" xfId="0" applyNumberFormat="1" applyFont="1" applyBorder="1"/>
    <xf numFmtId="3" fontId="11" fillId="0" borderId="3" xfId="0" applyNumberFormat="1" applyFont="1" applyBorder="1"/>
    <xf numFmtId="4" fontId="3" fillId="0" borderId="3" xfId="0" applyNumberFormat="1" applyFont="1" applyBorder="1"/>
    <xf numFmtId="3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/>
    <xf numFmtId="4" fontId="5" fillId="5" borderId="3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" fontId="6" fillId="12" borderId="3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wrapText="1"/>
    </xf>
    <xf numFmtId="4" fontId="22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2" xfId="0" quotePrefix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1" fillId="3" borderId="4" xfId="0" quotePrefix="1" applyFont="1" applyFill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49" fontId="6" fillId="9" borderId="1" xfId="0" applyNumberFormat="1" applyFont="1" applyFill="1" applyBorder="1" applyAlignment="1">
      <alignment horizontal="left" vertical="center" wrapText="1" indent="1"/>
    </xf>
    <xf numFmtId="49" fontId="6" fillId="9" borderId="2" xfId="0" applyNumberFormat="1" applyFont="1" applyFill="1" applyBorder="1" applyAlignment="1">
      <alignment horizontal="left" vertical="center" wrapText="1" indent="1"/>
    </xf>
    <xf numFmtId="49" fontId="6" fillId="9" borderId="4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9" fontId="6" fillId="8" borderId="4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6" fillId="10" borderId="1" xfId="0" applyNumberFormat="1" applyFont="1" applyFill="1" applyBorder="1" applyAlignment="1">
      <alignment horizontal="left" vertical="center" wrapText="1" indent="1"/>
    </xf>
    <xf numFmtId="49" fontId="6" fillId="10" borderId="2" xfId="0" applyNumberFormat="1" applyFont="1" applyFill="1" applyBorder="1" applyAlignment="1">
      <alignment horizontal="left" vertical="center" wrapText="1" indent="1"/>
    </xf>
    <xf numFmtId="49" fontId="6" fillId="10" borderId="4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 indent="1"/>
    </xf>
    <xf numFmtId="49" fontId="6" fillId="3" borderId="2" xfId="0" applyNumberFormat="1" applyFont="1" applyFill="1" applyBorder="1" applyAlignment="1">
      <alignment horizontal="left" vertical="center" wrapText="1" indent="1"/>
    </xf>
    <xf numFmtId="49" fontId="6" fillId="3" borderId="4" xfId="0" applyNumberFormat="1" applyFont="1" applyFill="1" applyBorder="1" applyAlignment="1">
      <alignment horizontal="left" vertical="center" wrapText="1" indent="1"/>
    </xf>
    <xf numFmtId="49" fontId="6" fillId="12" borderId="1" xfId="0" applyNumberFormat="1" applyFont="1" applyFill="1" applyBorder="1" applyAlignment="1">
      <alignment horizontal="left" vertical="center" wrapText="1" indent="1"/>
    </xf>
    <xf numFmtId="49" fontId="6" fillId="12" borderId="2" xfId="0" applyNumberFormat="1" applyFont="1" applyFill="1" applyBorder="1" applyAlignment="1">
      <alignment horizontal="left" vertical="center" wrapText="1" indent="1"/>
    </xf>
    <xf numFmtId="49" fontId="6" fillId="12" borderId="4" xfId="0" applyNumberFormat="1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0" fillId="0" borderId="3" xfId="0" applyFont="1" applyBorder="1"/>
    <xf numFmtId="0" fontId="19" fillId="0" borderId="3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opLeftCell="A2" workbookViewId="0">
      <selection activeCell="A34" sqref="A34:J34"/>
    </sheetView>
  </sheetViews>
  <sheetFormatPr defaultRowHeight="15" x14ac:dyDescent="0.25"/>
  <cols>
    <col min="5" max="5" width="25.28515625" customWidth="1"/>
    <col min="6" max="8" width="15.42578125" customWidth="1"/>
    <col min="9" max="9" width="15.7109375" customWidth="1"/>
    <col min="10" max="10" width="16" customWidth="1"/>
  </cols>
  <sheetData>
    <row r="1" spans="1:10" ht="42" customHeight="1" x14ac:dyDescent="0.25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customHeight="1" x14ac:dyDescent="0.25">
      <c r="A3" s="137" t="s">
        <v>31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37" t="s">
        <v>39</v>
      </c>
      <c r="B5" s="137"/>
      <c r="C5" s="137"/>
      <c r="D5" s="137"/>
      <c r="E5" s="137"/>
      <c r="F5" s="137"/>
      <c r="G5" s="137"/>
      <c r="H5" s="137"/>
      <c r="I5" s="137"/>
      <c r="J5" s="137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1" t="s">
        <v>178</v>
      </c>
    </row>
    <row r="7" spans="1:10" ht="29.25" customHeight="1" x14ac:dyDescent="0.25">
      <c r="A7" s="31"/>
      <c r="B7" s="32"/>
      <c r="C7" s="32"/>
      <c r="D7" s="33"/>
      <c r="E7" s="34"/>
      <c r="F7" s="119" t="s">
        <v>177</v>
      </c>
      <c r="G7" s="118" t="s">
        <v>184</v>
      </c>
      <c r="H7" s="118" t="s">
        <v>185</v>
      </c>
      <c r="I7" s="120" t="s">
        <v>156</v>
      </c>
      <c r="J7" s="120" t="s">
        <v>157</v>
      </c>
    </row>
    <row r="8" spans="1:10" ht="15" customHeight="1" x14ac:dyDescent="0.25">
      <c r="A8" s="156" t="s">
        <v>0</v>
      </c>
      <c r="B8" s="157"/>
      <c r="C8" s="157"/>
      <c r="D8" s="157"/>
      <c r="E8" s="158"/>
      <c r="F8" s="66">
        <f>F9</f>
        <v>313692.64</v>
      </c>
      <c r="G8" s="66">
        <v>342922.3</v>
      </c>
      <c r="H8" s="66">
        <v>353434.81</v>
      </c>
      <c r="I8" s="66">
        <v>345271</v>
      </c>
      <c r="J8" s="66">
        <v>450271</v>
      </c>
    </row>
    <row r="9" spans="1:10" ht="15" customHeight="1" x14ac:dyDescent="0.25">
      <c r="A9" s="146" t="s">
        <v>1</v>
      </c>
      <c r="B9" s="147"/>
      <c r="C9" s="147"/>
      <c r="D9" s="147"/>
      <c r="E9" s="148"/>
      <c r="F9" s="67">
        <f>' Račun prihoda i rashoda'!E10</f>
        <v>313692.64</v>
      </c>
      <c r="G9" s="67">
        <v>342922.3</v>
      </c>
      <c r="H9" s="67">
        <v>353434.81</v>
      </c>
      <c r="I9" s="67">
        <v>345271</v>
      </c>
      <c r="J9" s="67">
        <v>450271</v>
      </c>
    </row>
    <row r="10" spans="1:10" x14ac:dyDescent="0.25">
      <c r="A10" s="151" t="s">
        <v>2</v>
      </c>
      <c r="B10" s="152"/>
      <c r="C10" s="152"/>
      <c r="D10" s="152"/>
      <c r="E10" s="153"/>
      <c r="F10" s="67"/>
      <c r="G10" s="67"/>
      <c r="H10" s="67"/>
      <c r="I10" s="67"/>
      <c r="J10" s="67"/>
    </row>
    <row r="11" spans="1:10" x14ac:dyDescent="0.25">
      <c r="A11" s="42" t="s">
        <v>3</v>
      </c>
      <c r="B11" s="43"/>
      <c r="C11" s="43"/>
      <c r="D11" s="43"/>
      <c r="E11" s="43"/>
      <c r="F11" s="66">
        <f t="shared" ref="F11" si="0">SUM(F12,F13)</f>
        <v>313591</v>
      </c>
      <c r="G11" s="66">
        <v>342922.3</v>
      </c>
      <c r="H11" s="66">
        <v>353434.81</v>
      </c>
      <c r="I11" s="66">
        <v>345271</v>
      </c>
      <c r="J11" s="66">
        <v>450271</v>
      </c>
    </row>
    <row r="12" spans="1:10" ht="15" customHeight="1" x14ac:dyDescent="0.25">
      <c r="A12" s="138" t="s">
        <v>4</v>
      </c>
      <c r="B12" s="139"/>
      <c r="C12" s="139"/>
      <c r="D12" s="139"/>
      <c r="E12" s="155"/>
      <c r="F12" s="67">
        <v>252788</v>
      </c>
      <c r="G12" s="67">
        <v>333304.3</v>
      </c>
      <c r="H12" s="67">
        <v>340087.81</v>
      </c>
      <c r="I12" s="67">
        <v>335271</v>
      </c>
      <c r="J12" s="69">
        <v>440271</v>
      </c>
    </row>
    <row r="13" spans="1:10" x14ac:dyDescent="0.25">
      <c r="A13" s="151" t="s">
        <v>5</v>
      </c>
      <c r="B13" s="152"/>
      <c r="C13" s="152"/>
      <c r="D13" s="152"/>
      <c r="E13" s="153"/>
      <c r="F13" s="67">
        <v>60803</v>
      </c>
      <c r="G13" s="67">
        <v>9618</v>
      </c>
      <c r="H13" s="67">
        <v>13347</v>
      </c>
      <c r="I13" s="67">
        <v>10000</v>
      </c>
      <c r="J13" s="69">
        <v>10000</v>
      </c>
    </row>
    <row r="14" spans="1:10" ht="15" customHeight="1" x14ac:dyDescent="0.25">
      <c r="A14" s="149" t="s">
        <v>6</v>
      </c>
      <c r="B14" s="150"/>
      <c r="C14" s="150"/>
      <c r="D14" s="150"/>
      <c r="E14" s="154"/>
      <c r="F14" s="68">
        <f t="shared" ref="F14" si="1">F8-F11</f>
        <v>101.64000000001397</v>
      </c>
      <c r="G14" s="68"/>
      <c r="H14" s="68"/>
      <c r="I14" s="68"/>
      <c r="J14" s="68"/>
    </row>
    <row r="15" spans="1:10" ht="18" x14ac:dyDescent="0.25">
      <c r="A15" s="5"/>
      <c r="B15" s="9"/>
      <c r="C15" s="9"/>
      <c r="D15" s="9"/>
      <c r="E15" s="9"/>
      <c r="F15" s="3"/>
      <c r="G15" s="3"/>
      <c r="H15" s="3"/>
      <c r="I15" s="3"/>
      <c r="J15" s="3"/>
    </row>
    <row r="16" spans="1:10" ht="18" customHeight="1" x14ac:dyDescent="0.25">
      <c r="A16" s="137" t="s">
        <v>40</v>
      </c>
      <c r="B16" s="137"/>
      <c r="C16" s="137"/>
      <c r="D16" s="137"/>
      <c r="E16" s="137"/>
      <c r="F16" s="137"/>
      <c r="G16" s="137"/>
      <c r="H16" s="137"/>
      <c r="I16" s="137"/>
      <c r="J16" s="137"/>
    </row>
    <row r="17" spans="1:10" ht="18" x14ac:dyDescent="0.25">
      <c r="A17" s="5"/>
      <c r="B17" s="9"/>
      <c r="C17" s="9"/>
      <c r="D17" s="9"/>
      <c r="E17" s="9"/>
      <c r="F17" s="3"/>
      <c r="G17" s="3"/>
      <c r="H17" s="3"/>
      <c r="I17" s="3"/>
      <c r="J17" s="3"/>
    </row>
    <row r="18" spans="1:10" ht="25.5" x14ac:dyDescent="0.25">
      <c r="A18" s="31"/>
      <c r="B18" s="32"/>
      <c r="C18" s="32"/>
      <c r="D18" s="33"/>
      <c r="E18" s="34"/>
      <c r="F18" s="4" t="s">
        <v>153</v>
      </c>
      <c r="G18" s="118"/>
      <c r="H18" s="118"/>
      <c r="I18" s="4" t="s">
        <v>45</v>
      </c>
      <c r="J18" s="4" t="s">
        <v>155</v>
      </c>
    </row>
    <row r="19" spans="1:10" ht="15.75" customHeight="1" x14ac:dyDescent="0.25">
      <c r="A19" s="146" t="s">
        <v>8</v>
      </c>
      <c r="B19" s="147"/>
      <c r="C19" s="147"/>
      <c r="D19" s="147"/>
      <c r="E19" s="148"/>
      <c r="F19" s="36"/>
      <c r="G19" s="36"/>
      <c r="H19" s="36"/>
      <c r="I19" s="36"/>
      <c r="J19" s="36"/>
    </row>
    <row r="20" spans="1:10" ht="15" customHeight="1" x14ac:dyDescent="0.25">
      <c r="A20" s="146" t="s">
        <v>9</v>
      </c>
      <c r="B20" s="147"/>
      <c r="C20" s="147"/>
      <c r="D20" s="147"/>
      <c r="E20" s="147"/>
      <c r="F20" s="36"/>
      <c r="G20" s="36"/>
      <c r="H20" s="36"/>
      <c r="I20" s="36"/>
      <c r="J20" s="36"/>
    </row>
    <row r="21" spans="1:10" ht="15" customHeight="1" x14ac:dyDescent="0.25">
      <c r="A21" s="149" t="s">
        <v>10</v>
      </c>
      <c r="B21" s="150"/>
      <c r="C21" s="150"/>
      <c r="D21" s="150"/>
      <c r="E21" s="150"/>
      <c r="F21" s="35">
        <v>0</v>
      </c>
      <c r="G21" s="35"/>
      <c r="H21" s="35"/>
      <c r="I21" s="35">
        <v>0</v>
      </c>
      <c r="J21" s="35">
        <v>0</v>
      </c>
    </row>
    <row r="22" spans="1:10" ht="18" x14ac:dyDescent="0.25">
      <c r="A22" s="25"/>
      <c r="B22" s="9"/>
      <c r="C22" s="9"/>
      <c r="D22" s="9"/>
      <c r="E22" s="9"/>
      <c r="F22" s="3"/>
      <c r="G22" s="3"/>
      <c r="H22" s="3"/>
      <c r="I22" s="3"/>
      <c r="J22" s="3"/>
    </row>
    <row r="23" spans="1:10" ht="18" customHeight="1" x14ac:dyDescent="0.25">
      <c r="A23" s="137" t="s">
        <v>47</v>
      </c>
      <c r="B23" s="137"/>
      <c r="C23" s="137"/>
      <c r="D23" s="137"/>
      <c r="E23" s="137"/>
      <c r="F23" s="137"/>
      <c r="G23" s="137"/>
      <c r="H23" s="137"/>
      <c r="I23" s="137"/>
      <c r="J23" s="137"/>
    </row>
    <row r="24" spans="1:10" ht="18" x14ac:dyDescent="0.25">
      <c r="A24" s="25"/>
      <c r="B24" s="9"/>
      <c r="C24" s="9"/>
      <c r="D24" s="9"/>
      <c r="E24" s="9"/>
      <c r="F24" s="3"/>
      <c r="G24" s="3"/>
      <c r="H24" s="3"/>
      <c r="I24" s="3"/>
      <c r="J24" s="3"/>
    </row>
    <row r="25" spans="1:10" ht="30" x14ac:dyDescent="0.25">
      <c r="A25" s="31"/>
      <c r="B25" s="32"/>
      <c r="C25" s="32"/>
      <c r="D25" s="33"/>
      <c r="E25" s="34"/>
      <c r="F25" s="118" t="s">
        <v>153</v>
      </c>
      <c r="G25" s="118"/>
      <c r="H25" s="118"/>
      <c r="I25" s="4" t="s">
        <v>44</v>
      </c>
      <c r="J25" s="4" t="s">
        <v>45</v>
      </c>
    </row>
    <row r="26" spans="1:10" ht="15" customHeight="1" x14ac:dyDescent="0.25">
      <c r="A26" s="140" t="s">
        <v>41</v>
      </c>
      <c r="B26" s="141"/>
      <c r="C26" s="141"/>
      <c r="D26" s="141"/>
      <c r="E26" s="142"/>
      <c r="F26" s="38"/>
      <c r="G26" s="38"/>
      <c r="H26" s="38"/>
      <c r="I26" s="38"/>
      <c r="J26" s="39"/>
    </row>
    <row r="27" spans="1:10" ht="30" customHeight="1" x14ac:dyDescent="0.25">
      <c r="A27" s="143" t="s">
        <v>7</v>
      </c>
      <c r="B27" s="144"/>
      <c r="C27" s="144"/>
      <c r="D27" s="144"/>
      <c r="E27" s="145"/>
      <c r="F27" s="68">
        <v>101.64</v>
      </c>
      <c r="G27" s="133"/>
      <c r="H27" s="133"/>
      <c r="I27" s="40"/>
      <c r="J27" s="37"/>
    </row>
    <row r="30" spans="1:10" ht="15" customHeight="1" x14ac:dyDescent="0.25">
      <c r="A30" s="138" t="s">
        <v>11</v>
      </c>
      <c r="B30" s="139"/>
      <c r="C30" s="139"/>
      <c r="D30" s="139"/>
      <c r="E30" s="139"/>
      <c r="F30" s="36">
        <v>0</v>
      </c>
      <c r="G30" s="36"/>
      <c r="H30" s="36"/>
      <c r="I30" s="36">
        <v>0</v>
      </c>
      <c r="J30" s="36">
        <v>0</v>
      </c>
    </row>
    <row r="31" spans="1:10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</row>
    <row r="32" spans="1:10" ht="29.25" customHeight="1" x14ac:dyDescent="0.25">
      <c r="A32" s="136" t="s">
        <v>48</v>
      </c>
      <c r="B32" s="136"/>
      <c r="C32" s="136"/>
      <c r="D32" s="136"/>
      <c r="E32" s="136"/>
      <c r="F32" s="136"/>
      <c r="G32" s="136"/>
      <c r="H32" s="136"/>
      <c r="I32" s="136"/>
      <c r="J32" s="136"/>
    </row>
    <row r="33" spans="1:10" ht="8.25" customHeight="1" x14ac:dyDescent="0.25"/>
    <row r="34" spans="1:10" ht="15" customHeight="1" x14ac:dyDescent="0.25">
      <c r="A34" s="136" t="s">
        <v>42</v>
      </c>
      <c r="B34" s="136"/>
      <c r="C34" s="136"/>
      <c r="D34" s="136"/>
      <c r="E34" s="136"/>
      <c r="F34" s="136"/>
      <c r="G34" s="136"/>
      <c r="H34" s="136"/>
      <c r="I34" s="136"/>
      <c r="J34" s="136"/>
    </row>
    <row r="35" spans="1:10" ht="8.25" customHeight="1" x14ac:dyDescent="0.25"/>
    <row r="36" spans="1:10" ht="29.25" customHeight="1" x14ac:dyDescent="0.25">
      <c r="A36" s="136" t="s">
        <v>43</v>
      </c>
      <c r="B36" s="136"/>
      <c r="C36" s="136"/>
      <c r="D36" s="136"/>
      <c r="E36" s="136"/>
      <c r="F36" s="136"/>
      <c r="G36" s="136"/>
      <c r="H36" s="136"/>
      <c r="I36" s="136"/>
      <c r="J36" s="136"/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6" workbookViewId="0">
      <selection activeCell="G20" sqref="G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10" width="25.28515625" customWidth="1"/>
  </cols>
  <sheetData>
    <row r="1" spans="1:10" ht="42" customHeight="1" x14ac:dyDescent="0.25">
      <c r="A1" s="137" t="s">
        <v>159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37" t="s">
        <v>31</v>
      </c>
      <c r="B3" s="137"/>
      <c r="C3" s="137"/>
      <c r="D3" s="137"/>
      <c r="E3" s="137"/>
      <c r="F3" s="137"/>
      <c r="G3" s="137"/>
      <c r="H3" s="137"/>
      <c r="I3" s="160"/>
      <c r="J3" s="160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37" t="s">
        <v>13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18" x14ac:dyDescent="0.25">
      <c r="A6" s="5"/>
      <c r="B6" s="5"/>
      <c r="C6" s="5"/>
      <c r="D6" s="5"/>
      <c r="E6" s="5"/>
      <c r="F6" s="5"/>
      <c r="G6" s="5"/>
      <c r="H6" s="5"/>
      <c r="I6" s="6"/>
      <c r="J6" s="6"/>
    </row>
    <row r="7" spans="1:10" ht="15.75" x14ac:dyDescent="0.25">
      <c r="A7" s="137" t="s">
        <v>1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ht="18" x14ac:dyDescent="0.25">
      <c r="A8" s="5"/>
      <c r="B8" s="5"/>
      <c r="C8" s="5"/>
      <c r="D8" s="5"/>
      <c r="E8" s="5"/>
      <c r="F8" s="5"/>
      <c r="G8" s="5"/>
      <c r="H8" s="5"/>
      <c r="I8" s="6"/>
      <c r="J8" s="6"/>
    </row>
    <row r="9" spans="1:10" ht="38.25" x14ac:dyDescent="0.25">
      <c r="A9" s="24" t="s">
        <v>14</v>
      </c>
      <c r="B9" s="23" t="s">
        <v>15</v>
      </c>
      <c r="C9" s="23" t="s">
        <v>16</v>
      </c>
      <c r="D9" s="23" t="s">
        <v>12</v>
      </c>
      <c r="E9" s="24" t="s">
        <v>168</v>
      </c>
      <c r="F9" s="24" t="s">
        <v>175</v>
      </c>
      <c r="G9" s="24" t="s">
        <v>176</v>
      </c>
      <c r="H9" s="24" t="s">
        <v>180</v>
      </c>
      <c r="I9" s="24" t="s">
        <v>45</v>
      </c>
      <c r="J9" s="24" t="s">
        <v>155</v>
      </c>
    </row>
    <row r="10" spans="1:10" ht="15.75" x14ac:dyDescent="0.25">
      <c r="A10" s="60"/>
      <c r="B10" s="61"/>
      <c r="C10" s="61"/>
      <c r="D10" s="61" t="s">
        <v>66</v>
      </c>
      <c r="E10" s="62">
        <v>313692.64</v>
      </c>
      <c r="F10" s="62">
        <v>342922.3</v>
      </c>
      <c r="G10" s="62">
        <f>SUM(G11,G21)</f>
        <v>10512.51</v>
      </c>
      <c r="H10" s="62">
        <f>SUM(H11,H21)</f>
        <v>353434.81</v>
      </c>
      <c r="I10" s="62">
        <f>I11</f>
        <v>292265</v>
      </c>
      <c r="J10" s="62">
        <f>J11</f>
        <v>293368</v>
      </c>
    </row>
    <row r="11" spans="1:10" ht="15.75" customHeight="1" x14ac:dyDescent="0.25">
      <c r="A11" s="12">
        <v>6</v>
      </c>
      <c r="B11" s="12"/>
      <c r="C11" s="12"/>
      <c r="D11" s="12" t="s">
        <v>17</v>
      </c>
      <c r="E11" s="45">
        <v>313692.64</v>
      </c>
      <c r="F11" s="45">
        <v>312706</v>
      </c>
      <c r="G11" s="45">
        <v>10512.51</v>
      </c>
      <c r="H11" s="45">
        <f>SUM(H12,H14,H16,H19)</f>
        <v>323218.51</v>
      </c>
      <c r="I11" s="45">
        <f>SUM(I12,I16,I19)</f>
        <v>292265</v>
      </c>
      <c r="J11" s="45">
        <f>SUM(J12,J16,J19)</f>
        <v>293368</v>
      </c>
    </row>
    <row r="12" spans="1:10" ht="36.75" customHeight="1" x14ac:dyDescent="0.25">
      <c r="A12" s="16"/>
      <c r="B12" s="16">
        <v>63</v>
      </c>
      <c r="C12" s="16"/>
      <c r="D12" s="16" t="s">
        <v>116</v>
      </c>
      <c r="E12" s="44">
        <v>74793</v>
      </c>
      <c r="F12" s="44">
        <v>49990</v>
      </c>
      <c r="G12" s="134"/>
      <c r="H12" s="45">
        <v>49990</v>
      </c>
      <c r="I12" s="44">
        <v>31000</v>
      </c>
      <c r="J12" s="44">
        <v>31000</v>
      </c>
    </row>
    <row r="13" spans="1:10" ht="15.75" customHeight="1" x14ac:dyDescent="0.25">
      <c r="A13" s="16"/>
      <c r="B13" s="16"/>
      <c r="C13" s="16" t="s">
        <v>119</v>
      </c>
      <c r="D13" s="16" t="s">
        <v>120</v>
      </c>
      <c r="E13" s="44">
        <v>74793</v>
      </c>
      <c r="F13" s="44">
        <v>49990</v>
      </c>
      <c r="G13" s="134"/>
      <c r="H13" s="44">
        <v>49990</v>
      </c>
      <c r="I13" s="44">
        <v>31000</v>
      </c>
      <c r="J13" s="44">
        <v>31000</v>
      </c>
    </row>
    <row r="14" spans="1:10" ht="15.75" customHeight="1" x14ac:dyDescent="0.25">
      <c r="A14" s="12"/>
      <c r="B14" s="16">
        <v>64</v>
      </c>
      <c r="C14" s="12"/>
      <c r="D14" s="16" t="s">
        <v>52</v>
      </c>
      <c r="E14" s="44">
        <v>0</v>
      </c>
      <c r="F14" s="44"/>
      <c r="G14" s="134"/>
      <c r="H14" s="44"/>
      <c r="I14" s="44">
        <v>0</v>
      </c>
      <c r="J14" s="44">
        <v>0</v>
      </c>
    </row>
    <row r="15" spans="1:10" ht="15.75" customHeight="1" x14ac:dyDescent="0.25">
      <c r="A15" s="12"/>
      <c r="B15" s="12"/>
      <c r="C15" s="16" t="s">
        <v>57</v>
      </c>
      <c r="D15" s="14" t="s">
        <v>50</v>
      </c>
      <c r="E15" s="44">
        <v>0</v>
      </c>
      <c r="F15" s="44"/>
      <c r="G15" s="134"/>
      <c r="H15" s="44"/>
      <c r="I15" s="44">
        <v>0</v>
      </c>
      <c r="J15" s="44">
        <v>0</v>
      </c>
    </row>
    <row r="16" spans="1:10" ht="51" customHeight="1" x14ac:dyDescent="0.25">
      <c r="A16" s="13"/>
      <c r="B16" s="13">
        <v>66</v>
      </c>
      <c r="C16" s="14"/>
      <c r="D16" s="18" t="s">
        <v>51</v>
      </c>
      <c r="E16" s="44">
        <v>14419.64</v>
      </c>
      <c r="F16" s="44">
        <v>10624</v>
      </c>
      <c r="G16" s="135">
        <v>1464</v>
      </c>
      <c r="H16" s="45">
        <v>12088</v>
      </c>
      <c r="I16" s="44">
        <v>10700</v>
      </c>
      <c r="J16" s="44">
        <v>10700</v>
      </c>
    </row>
    <row r="17" spans="1:10" x14ac:dyDescent="0.25">
      <c r="A17" s="13"/>
      <c r="B17" s="28"/>
      <c r="C17" s="14" t="s">
        <v>57</v>
      </c>
      <c r="D17" s="14" t="s">
        <v>50</v>
      </c>
      <c r="E17" s="44">
        <v>13755.64</v>
      </c>
      <c r="F17" s="44">
        <v>9924</v>
      </c>
      <c r="G17" s="135">
        <v>1464</v>
      </c>
      <c r="H17" s="44">
        <v>11388</v>
      </c>
      <c r="I17" s="44">
        <v>10000</v>
      </c>
      <c r="J17" s="44">
        <v>2800</v>
      </c>
    </row>
    <row r="18" spans="1:10" x14ac:dyDescent="0.25">
      <c r="A18" s="13"/>
      <c r="B18" s="28"/>
      <c r="C18" s="14" t="s">
        <v>142</v>
      </c>
      <c r="D18" s="14" t="s">
        <v>141</v>
      </c>
      <c r="E18" s="44">
        <v>664</v>
      </c>
      <c r="F18" s="44">
        <v>700</v>
      </c>
      <c r="G18" s="134"/>
      <c r="H18" s="44">
        <v>700</v>
      </c>
      <c r="I18" s="44">
        <v>700</v>
      </c>
      <c r="J18" s="44">
        <v>700</v>
      </c>
    </row>
    <row r="19" spans="1:10" ht="38.25" x14ac:dyDescent="0.25">
      <c r="A19" s="13"/>
      <c r="B19" s="13">
        <v>67</v>
      </c>
      <c r="C19" s="14"/>
      <c r="D19" s="16" t="s">
        <v>46</v>
      </c>
      <c r="E19" s="44">
        <v>224480</v>
      </c>
      <c r="F19" s="44">
        <v>252092</v>
      </c>
      <c r="G19" s="135">
        <v>9048.51</v>
      </c>
      <c r="H19" s="45">
        <v>261140.51</v>
      </c>
      <c r="I19" s="44">
        <v>250565</v>
      </c>
      <c r="J19" s="44">
        <v>251668</v>
      </c>
    </row>
    <row r="20" spans="1:10" x14ac:dyDescent="0.25">
      <c r="A20" s="13"/>
      <c r="B20" s="13"/>
      <c r="C20" s="14" t="s">
        <v>56</v>
      </c>
      <c r="D20" s="18" t="s">
        <v>18</v>
      </c>
      <c r="E20" s="44">
        <v>224480</v>
      </c>
      <c r="F20" s="44">
        <v>252092</v>
      </c>
      <c r="G20" s="135">
        <v>9048.51</v>
      </c>
      <c r="H20" s="44">
        <v>261140.51</v>
      </c>
      <c r="I20" s="44">
        <v>250565</v>
      </c>
      <c r="J20" s="44">
        <v>251668</v>
      </c>
    </row>
    <row r="21" spans="1:10" x14ac:dyDescent="0.25">
      <c r="A21" s="12">
        <v>9</v>
      </c>
      <c r="B21" s="16"/>
      <c r="C21" s="14"/>
      <c r="D21" s="14" t="s">
        <v>63</v>
      </c>
      <c r="E21" s="44"/>
      <c r="F21" s="45">
        <v>30216.3</v>
      </c>
      <c r="G21" s="134"/>
      <c r="H21" s="45">
        <v>30216.3</v>
      </c>
      <c r="I21" s="44"/>
      <c r="J21" s="46"/>
    </row>
    <row r="22" spans="1:10" x14ac:dyDescent="0.25">
      <c r="A22" s="16"/>
      <c r="B22" s="16">
        <v>92</v>
      </c>
      <c r="C22" s="14"/>
      <c r="D22" s="14" t="s">
        <v>64</v>
      </c>
      <c r="E22" s="44"/>
      <c r="F22" s="44"/>
      <c r="G22" s="44"/>
      <c r="H22" s="44"/>
      <c r="I22" s="44"/>
      <c r="J22" s="46"/>
    </row>
    <row r="23" spans="1:10" ht="25.5" x14ac:dyDescent="0.25">
      <c r="A23" s="16"/>
      <c r="B23" s="16"/>
      <c r="C23" s="14">
        <v>92</v>
      </c>
      <c r="D23" s="18" t="s">
        <v>65</v>
      </c>
      <c r="E23" s="44"/>
      <c r="F23" s="44">
        <v>30216.3</v>
      </c>
      <c r="G23" s="44"/>
      <c r="H23" s="44">
        <v>30216.3</v>
      </c>
      <c r="I23" s="44"/>
      <c r="J23" s="46"/>
    </row>
    <row r="24" spans="1:10" ht="15.75" x14ac:dyDescent="0.25">
      <c r="A24" s="137" t="s">
        <v>19</v>
      </c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10" ht="18" x14ac:dyDescent="0.25">
      <c r="A25" s="5"/>
      <c r="B25" s="5"/>
      <c r="C25" s="5"/>
      <c r="D25" s="5"/>
      <c r="E25" s="5"/>
      <c r="F25" s="5"/>
      <c r="G25" s="5"/>
      <c r="H25" s="5"/>
      <c r="I25" s="6"/>
      <c r="J25" s="6"/>
    </row>
    <row r="26" spans="1:10" ht="38.25" x14ac:dyDescent="0.25">
      <c r="A26" s="24" t="s">
        <v>14</v>
      </c>
      <c r="B26" s="23" t="s">
        <v>15</v>
      </c>
      <c r="C26" s="23" t="s">
        <v>16</v>
      </c>
      <c r="D26" s="23" t="s">
        <v>20</v>
      </c>
      <c r="E26" s="24" t="s">
        <v>168</v>
      </c>
      <c r="F26" s="24" t="s">
        <v>174</v>
      </c>
      <c r="G26" s="24" t="s">
        <v>170</v>
      </c>
      <c r="H26" s="24" t="s">
        <v>183</v>
      </c>
      <c r="I26" s="24" t="s">
        <v>45</v>
      </c>
      <c r="J26" s="24" t="s">
        <v>155</v>
      </c>
    </row>
    <row r="27" spans="1:10" ht="15.75" x14ac:dyDescent="0.25">
      <c r="A27" s="63"/>
      <c r="B27" s="64"/>
      <c r="C27" s="64"/>
      <c r="D27" s="64" t="s">
        <v>3</v>
      </c>
      <c r="E27" s="65">
        <v>313591</v>
      </c>
      <c r="F27" s="65">
        <v>342922.3</v>
      </c>
      <c r="G27" s="65">
        <f>SUM(G28,G40)</f>
        <v>10512.51</v>
      </c>
      <c r="H27" s="65">
        <f>SUM(H28,H40)</f>
        <v>353434.81</v>
      </c>
      <c r="I27" s="65">
        <f t="shared" ref="I27:J27" si="0">SUM(I28,I40)</f>
        <v>292265</v>
      </c>
      <c r="J27" s="65">
        <f t="shared" si="0"/>
        <v>293368</v>
      </c>
    </row>
    <row r="28" spans="1:10" ht="15.75" customHeight="1" x14ac:dyDescent="0.25">
      <c r="A28" s="12">
        <v>3</v>
      </c>
      <c r="B28" s="12"/>
      <c r="C28" s="12"/>
      <c r="D28" s="12" t="s">
        <v>21</v>
      </c>
      <c r="E28" s="45">
        <v>252788</v>
      </c>
      <c r="F28" s="45">
        <v>311304.3</v>
      </c>
      <c r="G28" s="45">
        <f>SUM(G29,G31,G38)</f>
        <v>6783.51</v>
      </c>
      <c r="H28" s="45">
        <f>SUM(H29,H31,H38)</f>
        <v>318087.81</v>
      </c>
      <c r="I28" s="45">
        <f>SUM(I29,I31,I38)</f>
        <v>282265</v>
      </c>
      <c r="J28" s="45">
        <f>SUM(J29,J31,J38)</f>
        <v>283368</v>
      </c>
    </row>
    <row r="29" spans="1:10" ht="15.75" customHeight="1" x14ac:dyDescent="0.25">
      <c r="A29" s="12"/>
      <c r="B29" s="12">
        <v>31</v>
      </c>
      <c r="C29" s="16"/>
      <c r="D29" s="12" t="s">
        <v>22</v>
      </c>
      <c r="E29" s="45">
        <v>149106</v>
      </c>
      <c r="F29" s="45">
        <v>179667</v>
      </c>
      <c r="G29" s="45">
        <v>96.51</v>
      </c>
      <c r="H29" s="45">
        <v>179763.51</v>
      </c>
      <c r="I29" s="45">
        <v>180565</v>
      </c>
      <c r="J29" s="45">
        <v>181468</v>
      </c>
    </row>
    <row r="30" spans="1:10" x14ac:dyDescent="0.25">
      <c r="A30" s="13"/>
      <c r="B30" s="13"/>
      <c r="C30" s="14" t="s">
        <v>56</v>
      </c>
      <c r="D30" s="14" t="s">
        <v>18</v>
      </c>
      <c r="E30" s="44">
        <v>149106</v>
      </c>
      <c r="F30" s="44">
        <v>179667</v>
      </c>
      <c r="G30" s="44">
        <v>96.51</v>
      </c>
      <c r="H30" s="44">
        <v>179763.51</v>
      </c>
      <c r="I30" s="44">
        <v>180565</v>
      </c>
      <c r="J30" s="44">
        <v>181468</v>
      </c>
    </row>
    <row r="31" spans="1:10" x14ac:dyDescent="0.25">
      <c r="A31" s="13"/>
      <c r="B31" s="28">
        <v>32</v>
      </c>
      <c r="C31" s="14"/>
      <c r="D31" s="28" t="s">
        <v>34</v>
      </c>
      <c r="E31" s="45">
        <v>103083</v>
      </c>
      <c r="F31" s="45">
        <v>130986.3</v>
      </c>
      <c r="G31" s="45">
        <f>SUM(G32,G33,G34,G35,G36,G37)</f>
        <v>6287</v>
      </c>
      <c r="H31" s="45">
        <f>SUM(H32,H33,H34,H35,H36,H37)</f>
        <v>137273.29999999999</v>
      </c>
      <c r="I31" s="45">
        <f>SUM(I32,I33,I34,I35,I36)</f>
        <v>101000</v>
      </c>
      <c r="J31" s="45">
        <f>SUM(J32,J33,J34,J35,J36)</f>
        <v>101200</v>
      </c>
    </row>
    <row r="32" spans="1:10" x14ac:dyDescent="0.25">
      <c r="A32" s="13"/>
      <c r="B32" s="28"/>
      <c r="C32" s="14" t="s">
        <v>56</v>
      </c>
      <c r="D32" s="13" t="s">
        <v>18</v>
      </c>
      <c r="E32" s="44">
        <v>50684</v>
      </c>
      <c r="F32" s="44">
        <v>58042</v>
      </c>
      <c r="G32" s="44">
        <v>4637</v>
      </c>
      <c r="H32" s="44">
        <v>62679</v>
      </c>
      <c r="I32" s="44">
        <v>55000</v>
      </c>
      <c r="J32" s="44">
        <v>55000</v>
      </c>
    </row>
    <row r="33" spans="1:10" x14ac:dyDescent="0.25">
      <c r="A33" s="13"/>
      <c r="B33" s="28"/>
      <c r="C33" s="14" t="s">
        <v>57</v>
      </c>
      <c r="D33" s="14" t="s">
        <v>50</v>
      </c>
      <c r="E33" s="44">
        <v>12645</v>
      </c>
      <c r="F33" s="44">
        <v>9924</v>
      </c>
      <c r="G33" s="44">
        <v>1464</v>
      </c>
      <c r="H33" s="44">
        <v>11388</v>
      </c>
      <c r="I33" s="44">
        <v>10000</v>
      </c>
      <c r="J33" s="44">
        <v>10000</v>
      </c>
    </row>
    <row r="34" spans="1:10" x14ac:dyDescent="0.25">
      <c r="A34" s="13"/>
      <c r="B34" s="28"/>
      <c r="C34" s="14" t="s">
        <v>117</v>
      </c>
      <c r="D34" s="47" t="s">
        <v>118</v>
      </c>
      <c r="E34" s="44">
        <v>4114</v>
      </c>
      <c r="F34" s="44">
        <v>4114</v>
      </c>
      <c r="G34" s="44">
        <v>186</v>
      </c>
      <c r="H34" s="44">
        <v>4300</v>
      </c>
      <c r="I34" s="44">
        <v>4300</v>
      </c>
      <c r="J34" s="44">
        <v>4500</v>
      </c>
    </row>
    <row r="35" spans="1:10" x14ac:dyDescent="0.25">
      <c r="A35" s="13"/>
      <c r="B35" s="28"/>
      <c r="C35" s="14" t="s">
        <v>119</v>
      </c>
      <c r="D35" s="14" t="s">
        <v>120</v>
      </c>
      <c r="E35" s="44">
        <v>34976</v>
      </c>
      <c r="F35" s="44">
        <v>27990</v>
      </c>
      <c r="G35" s="44"/>
      <c r="H35" s="44">
        <v>27990</v>
      </c>
      <c r="I35" s="44">
        <v>31000</v>
      </c>
      <c r="J35" s="44">
        <v>31000</v>
      </c>
    </row>
    <row r="36" spans="1:10" x14ac:dyDescent="0.25">
      <c r="A36" s="13"/>
      <c r="B36" s="28"/>
      <c r="C36" s="14" t="s">
        <v>140</v>
      </c>
      <c r="D36" s="14" t="s">
        <v>141</v>
      </c>
      <c r="E36" s="44">
        <v>664</v>
      </c>
      <c r="F36" s="44">
        <v>700</v>
      </c>
      <c r="G36" s="44"/>
      <c r="H36" s="44">
        <v>700</v>
      </c>
      <c r="I36" s="44">
        <v>700</v>
      </c>
      <c r="J36" s="44">
        <v>700</v>
      </c>
    </row>
    <row r="37" spans="1:10" ht="24.75" customHeight="1" x14ac:dyDescent="0.25">
      <c r="A37" s="13"/>
      <c r="B37" s="28"/>
      <c r="C37" s="14" t="s">
        <v>59</v>
      </c>
      <c r="D37" s="18" t="s">
        <v>54</v>
      </c>
      <c r="E37" s="44">
        <v>0</v>
      </c>
      <c r="F37" s="44">
        <v>30216.3</v>
      </c>
      <c r="G37" s="44"/>
      <c r="H37" s="44">
        <v>30216.3</v>
      </c>
      <c r="I37" s="44">
        <v>0</v>
      </c>
      <c r="J37" s="44">
        <v>0</v>
      </c>
    </row>
    <row r="38" spans="1:10" ht="16.5" customHeight="1" x14ac:dyDescent="0.25">
      <c r="A38" s="13"/>
      <c r="B38" s="28">
        <v>34</v>
      </c>
      <c r="C38" s="14"/>
      <c r="D38" s="48" t="s">
        <v>55</v>
      </c>
      <c r="E38" s="45">
        <v>599</v>
      </c>
      <c r="F38" s="45">
        <v>651</v>
      </c>
      <c r="G38" s="45">
        <v>400</v>
      </c>
      <c r="H38" s="45">
        <v>1051</v>
      </c>
      <c r="I38" s="45">
        <v>700</v>
      </c>
      <c r="J38" s="45">
        <v>700</v>
      </c>
    </row>
    <row r="39" spans="1:10" ht="17.25" customHeight="1" x14ac:dyDescent="0.25">
      <c r="A39" s="13"/>
      <c r="B39" s="28"/>
      <c r="C39" s="14" t="s">
        <v>56</v>
      </c>
      <c r="D39" s="14" t="s">
        <v>18</v>
      </c>
      <c r="E39" s="44">
        <v>599</v>
      </c>
      <c r="F39" s="44">
        <v>651</v>
      </c>
      <c r="G39" s="44">
        <v>400</v>
      </c>
      <c r="H39" s="44">
        <v>1051</v>
      </c>
      <c r="I39" s="44">
        <v>700</v>
      </c>
      <c r="J39" s="44">
        <v>700</v>
      </c>
    </row>
    <row r="40" spans="1:10" s="93" customFormat="1" ht="29.25" customHeight="1" x14ac:dyDescent="0.25">
      <c r="A40" s="28">
        <v>4</v>
      </c>
      <c r="B40" s="28"/>
      <c r="C40" s="98"/>
      <c r="D40" s="98" t="s">
        <v>23</v>
      </c>
      <c r="E40" s="45">
        <v>60803</v>
      </c>
      <c r="F40" s="45">
        <v>31618</v>
      </c>
      <c r="G40" s="45">
        <v>3729</v>
      </c>
      <c r="H40" s="45">
        <v>35347</v>
      </c>
      <c r="I40" s="45">
        <f t="shared" ref="I40" si="1">SUM(I41,I45)</f>
        <v>10000</v>
      </c>
      <c r="J40" s="45">
        <v>10000</v>
      </c>
    </row>
    <row r="41" spans="1:10" s="93" customFormat="1" ht="29.25" customHeight="1" x14ac:dyDescent="0.25">
      <c r="A41" s="28"/>
      <c r="B41" s="28">
        <v>41</v>
      </c>
      <c r="C41" s="98"/>
      <c r="D41" s="98" t="s">
        <v>136</v>
      </c>
      <c r="E41" s="45">
        <v>50833</v>
      </c>
      <c r="F41" s="45">
        <v>22000</v>
      </c>
      <c r="G41" s="45"/>
      <c r="H41" s="45" t="s">
        <v>181</v>
      </c>
      <c r="I41" s="45"/>
      <c r="J41" s="45"/>
    </row>
    <row r="42" spans="1:10" s="93" customFormat="1" ht="19.5" customHeight="1" x14ac:dyDescent="0.25">
      <c r="A42" s="28"/>
      <c r="B42" s="28"/>
      <c r="C42" s="14" t="s">
        <v>56</v>
      </c>
      <c r="D42" s="13" t="s">
        <v>18</v>
      </c>
      <c r="E42" s="44">
        <v>11016</v>
      </c>
      <c r="F42" s="44">
        <v>0</v>
      </c>
      <c r="G42" s="44"/>
      <c r="H42" s="44">
        <v>0</v>
      </c>
      <c r="I42" s="44"/>
      <c r="J42" s="44"/>
    </row>
    <row r="43" spans="1:10" s="93" customFormat="1" ht="18" customHeight="1" x14ac:dyDescent="0.25">
      <c r="A43" s="28"/>
      <c r="B43" s="28"/>
      <c r="C43" s="14" t="s">
        <v>57</v>
      </c>
      <c r="D43" s="14" t="s">
        <v>50</v>
      </c>
      <c r="E43" s="45">
        <v>0</v>
      </c>
      <c r="F43" s="45">
        <v>0</v>
      </c>
      <c r="G43" s="45"/>
      <c r="H43" s="45">
        <v>0</v>
      </c>
      <c r="I43" s="45"/>
      <c r="J43" s="45"/>
    </row>
    <row r="44" spans="1:10" s="93" customFormat="1" ht="18" customHeight="1" x14ac:dyDescent="0.25">
      <c r="A44" s="28"/>
      <c r="B44" s="28"/>
      <c r="C44" s="14" t="s">
        <v>119</v>
      </c>
      <c r="D44" s="14" t="s">
        <v>120</v>
      </c>
      <c r="E44" s="44">
        <v>39817</v>
      </c>
      <c r="F44" s="44">
        <v>22000</v>
      </c>
      <c r="G44" s="44"/>
      <c r="H44" s="44" t="s">
        <v>181</v>
      </c>
      <c r="I44" s="44"/>
      <c r="J44" s="44"/>
    </row>
    <row r="45" spans="1:10" ht="25.5" x14ac:dyDescent="0.25">
      <c r="A45" s="114"/>
      <c r="B45" s="15">
        <v>42</v>
      </c>
      <c r="C45" s="15"/>
      <c r="D45" s="26" t="s">
        <v>121</v>
      </c>
      <c r="E45" s="45">
        <v>9970</v>
      </c>
      <c r="F45" s="45">
        <v>9618</v>
      </c>
      <c r="G45" s="45">
        <v>3729</v>
      </c>
      <c r="H45" s="45">
        <v>13347</v>
      </c>
      <c r="I45" s="45">
        <f>SUM(I46,I47)</f>
        <v>10000</v>
      </c>
      <c r="J45" s="45">
        <v>10000</v>
      </c>
    </row>
    <row r="46" spans="1:10" x14ac:dyDescent="0.25">
      <c r="A46" s="16"/>
      <c r="B46" s="16"/>
      <c r="C46" s="16" t="s">
        <v>56</v>
      </c>
      <c r="D46" s="13" t="s">
        <v>18</v>
      </c>
      <c r="E46" s="44">
        <v>8961</v>
      </c>
      <c r="F46" s="44">
        <v>9618</v>
      </c>
      <c r="G46" s="44">
        <v>3729</v>
      </c>
      <c r="H46" s="44">
        <v>13347</v>
      </c>
      <c r="I46" s="44">
        <v>10000</v>
      </c>
      <c r="J46" s="46">
        <v>10000</v>
      </c>
    </row>
    <row r="47" spans="1:10" x14ac:dyDescent="0.25">
      <c r="A47" s="16"/>
      <c r="B47" s="16"/>
      <c r="C47" s="14" t="s">
        <v>57</v>
      </c>
      <c r="D47" s="14" t="s">
        <v>50</v>
      </c>
      <c r="E47" s="44">
        <v>1009</v>
      </c>
      <c r="F47" s="44"/>
      <c r="G47" s="44"/>
      <c r="H47" s="44"/>
      <c r="I47" s="44">
        <v>0</v>
      </c>
      <c r="J47" s="46">
        <v>0</v>
      </c>
    </row>
    <row r="48" spans="1:10" ht="25.5" x14ac:dyDescent="0.25">
      <c r="A48" s="16"/>
      <c r="B48" s="16"/>
      <c r="C48" s="14" t="s">
        <v>59</v>
      </c>
      <c r="D48" s="18" t="s">
        <v>65</v>
      </c>
      <c r="E48" s="44"/>
      <c r="F48" s="44"/>
      <c r="G48" s="44"/>
      <c r="H48" s="44"/>
      <c r="I48" s="44">
        <v>0</v>
      </c>
      <c r="J48" s="46">
        <v>0</v>
      </c>
    </row>
  </sheetData>
  <mergeCells count="5">
    <mergeCell ref="A7:J7"/>
    <mergeCell ref="A24:J24"/>
    <mergeCell ref="A1:J1"/>
    <mergeCell ref="A3:J3"/>
    <mergeCell ref="A5:J5"/>
  </mergeCell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5"/>
  <sheetViews>
    <sheetView workbookViewId="0">
      <selection activeCell="E9" sqref="E9"/>
    </sheetView>
  </sheetViews>
  <sheetFormatPr defaultRowHeight="15" x14ac:dyDescent="0.25"/>
  <cols>
    <col min="1" max="1" width="37.7109375" customWidth="1"/>
    <col min="2" max="7" width="25.28515625" customWidth="1"/>
  </cols>
  <sheetData>
    <row r="1" spans="1:7" ht="42" customHeight="1" x14ac:dyDescent="0.25">
      <c r="A1" s="137" t="s">
        <v>160</v>
      </c>
      <c r="B1" s="137"/>
      <c r="C1" s="137"/>
      <c r="D1" s="137"/>
      <c r="E1" s="137"/>
      <c r="F1" s="137"/>
      <c r="G1" s="137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37" t="s">
        <v>31</v>
      </c>
      <c r="B3" s="137"/>
      <c r="C3" s="137"/>
      <c r="D3" s="137"/>
      <c r="E3" s="137"/>
      <c r="F3" s="160"/>
      <c r="G3" s="160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37" t="s">
        <v>13</v>
      </c>
      <c r="B5" s="161"/>
      <c r="C5" s="161"/>
      <c r="D5" s="161"/>
      <c r="E5" s="161"/>
      <c r="F5" s="161"/>
      <c r="G5" s="161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15.75" x14ac:dyDescent="0.25">
      <c r="A7" s="137" t="s">
        <v>24</v>
      </c>
      <c r="B7" s="159"/>
      <c r="C7" s="159"/>
      <c r="D7" s="159"/>
      <c r="E7" s="159"/>
      <c r="F7" s="159"/>
      <c r="G7" s="159"/>
    </row>
    <row r="8" spans="1:7" ht="18" x14ac:dyDescent="0.25">
      <c r="A8" s="5"/>
      <c r="B8" s="5"/>
      <c r="C8" s="5"/>
      <c r="D8" s="5"/>
      <c r="E8" s="5"/>
      <c r="F8" s="6"/>
      <c r="G8" s="6"/>
    </row>
    <row r="9" spans="1:7" ht="38.25" x14ac:dyDescent="0.25">
      <c r="A9" s="24" t="s">
        <v>25</v>
      </c>
      <c r="B9" s="24" t="s">
        <v>172</v>
      </c>
      <c r="C9" s="24" t="s">
        <v>174</v>
      </c>
      <c r="D9" s="24" t="s">
        <v>170</v>
      </c>
      <c r="E9" s="24" t="s">
        <v>186</v>
      </c>
      <c r="F9" s="24" t="s">
        <v>45</v>
      </c>
      <c r="G9" s="24" t="s">
        <v>155</v>
      </c>
    </row>
    <row r="10" spans="1:7" ht="15.75" customHeight="1" x14ac:dyDescent="0.25">
      <c r="A10" s="50" t="s">
        <v>26</v>
      </c>
      <c r="B10" s="51">
        <v>313591</v>
      </c>
      <c r="C10" s="51">
        <v>342922.3</v>
      </c>
      <c r="D10" s="51">
        <v>10512.51</v>
      </c>
      <c r="E10" s="51">
        <v>353434.81</v>
      </c>
      <c r="F10" s="51">
        <v>292265</v>
      </c>
      <c r="G10" s="51">
        <v>293368</v>
      </c>
    </row>
    <row r="11" spans="1:7" ht="15.75" customHeight="1" x14ac:dyDescent="0.25">
      <c r="A11" s="12" t="s">
        <v>122</v>
      </c>
      <c r="B11" s="44">
        <v>313591</v>
      </c>
      <c r="C11" s="44">
        <v>342922.3</v>
      </c>
      <c r="D11" s="44">
        <v>10512.51</v>
      </c>
      <c r="E11" s="44">
        <v>353434.81</v>
      </c>
      <c r="F11" s="44">
        <v>292265</v>
      </c>
      <c r="G11" s="44">
        <v>293368</v>
      </c>
    </row>
    <row r="12" spans="1:7" x14ac:dyDescent="0.25">
      <c r="A12" s="18" t="s">
        <v>123</v>
      </c>
      <c r="B12" s="44">
        <v>313591</v>
      </c>
      <c r="C12" s="44">
        <v>342922.3</v>
      </c>
      <c r="D12" s="44">
        <v>10512.51</v>
      </c>
      <c r="E12" s="44">
        <v>353434.81</v>
      </c>
      <c r="F12" s="44">
        <v>292265</v>
      </c>
      <c r="G12" s="44">
        <v>293368</v>
      </c>
    </row>
    <row r="13" spans="1:7" x14ac:dyDescent="0.25">
      <c r="A13" s="17"/>
      <c r="B13" s="10"/>
      <c r="C13" s="10"/>
      <c r="D13" s="10"/>
      <c r="E13" s="10"/>
      <c r="F13" s="10"/>
      <c r="G13" s="10"/>
    </row>
    <row r="14" spans="1:7" x14ac:dyDescent="0.25">
      <c r="A14" s="12"/>
      <c r="B14" s="10"/>
      <c r="C14" s="10"/>
      <c r="D14" s="10"/>
      <c r="E14" s="10"/>
      <c r="F14" s="10"/>
      <c r="G14" s="11"/>
    </row>
    <row r="15" spans="1:7" x14ac:dyDescent="0.25">
      <c r="A15" s="19"/>
      <c r="B15" s="10"/>
      <c r="C15" s="10"/>
      <c r="D15" s="10"/>
      <c r="E15" s="10"/>
      <c r="F15" s="10"/>
      <c r="G15" s="11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4"/>
  <sheetViews>
    <sheetView workbookViewId="0">
      <selection activeCell="I24" sqref="I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10" width="25.28515625" customWidth="1"/>
  </cols>
  <sheetData>
    <row r="1" spans="1:10" ht="42" customHeight="1" x14ac:dyDescent="0.25">
      <c r="A1" s="137" t="s">
        <v>167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37" t="s">
        <v>31</v>
      </c>
      <c r="B3" s="137"/>
      <c r="C3" s="137"/>
      <c r="D3" s="137"/>
      <c r="E3" s="137"/>
      <c r="F3" s="137"/>
      <c r="G3" s="137"/>
      <c r="H3" s="137"/>
      <c r="I3" s="160"/>
      <c r="J3" s="160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37" t="s">
        <v>27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18" x14ac:dyDescent="0.25">
      <c r="A6" s="5"/>
      <c r="B6" s="5"/>
      <c r="C6" s="5"/>
      <c r="D6" s="5"/>
      <c r="E6" s="5"/>
      <c r="F6" s="5"/>
      <c r="G6" s="5"/>
      <c r="H6" s="5"/>
      <c r="I6" s="6"/>
      <c r="J6" s="6"/>
    </row>
    <row r="7" spans="1:10" ht="25.5" x14ac:dyDescent="0.25">
      <c r="A7" s="24" t="s">
        <v>14</v>
      </c>
      <c r="B7" s="23" t="s">
        <v>15</v>
      </c>
      <c r="C7" s="23" t="s">
        <v>16</v>
      </c>
      <c r="D7" s="23" t="s">
        <v>49</v>
      </c>
      <c r="E7" s="24" t="s">
        <v>168</v>
      </c>
      <c r="F7" s="24" t="s">
        <v>171</v>
      </c>
      <c r="G7" s="24" t="s">
        <v>170</v>
      </c>
      <c r="H7" s="24" t="s">
        <v>169</v>
      </c>
      <c r="I7" s="24" t="s">
        <v>45</v>
      </c>
      <c r="J7" s="24" t="s">
        <v>155</v>
      </c>
    </row>
    <row r="8" spans="1:10" ht="25.5" x14ac:dyDescent="0.25">
      <c r="A8" s="12">
        <v>8</v>
      </c>
      <c r="B8" s="12"/>
      <c r="C8" s="12"/>
      <c r="D8" s="12" t="s">
        <v>28</v>
      </c>
      <c r="E8" s="10"/>
      <c r="F8" s="10"/>
      <c r="G8" s="10"/>
      <c r="H8" s="10"/>
      <c r="I8" s="10"/>
      <c r="J8" s="10"/>
    </row>
    <row r="9" spans="1:10" x14ac:dyDescent="0.25">
      <c r="A9" s="12"/>
      <c r="B9" s="16">
        <v>84</v>
      </c>
      <c r="C9" s="16"/>
      <c r="D9" s="16" t="s">
        <v>35</v>
      </c>
      <c r="E9" s="10"/>
      <c r="F9" s="10"/>
      <c r="G9" s="10"/>
      <c r="H9" s="10"/>
      <c r="I9" s="10"/>
      <c r="J9" s="10"/>
    </row>
    <row r="10" spans="1:10" ht="25.5" x14ac:dyDescent="0.25">
      <c r="A10" s="13"/>
      <c r="B10" s="13"/>
      <c r="C10" s="14">
        <v>81</v>
      </c>
      <c r="D10" s="18" t="s">
        <v>36</v>
      </c>
      <c r="E10" s="10"/>
      <c r="F10" s="10"/>
      <c r="G10" s="10"/>
      <c r="H10" s="10"/>
      <c r="I10" s="10"/>
      <c r="J10" s="10"/>
    </row>
    <row r="11" spans="1:10" ht="25.5" x14ac:dyDescent="0.25">
      <c r="A11" s="15">
        <v>5</v>
      </c>
      <c r="B11" s="15"/>
      <c r="C11" s="15"/>
      <c r="D11" s="26" t="s">
        <v>29</v>
      </c>
      <c r="E11" s="10"/>
      <c r="F11" s="10"/>
      <c r="G11" s="10"/>
      <c r="H11" s="10"/>
      <c r="I11" s="10"/>
      <c r="J11" s="10"/>
    </row>
    <row r="12" spans="1:10" ht="25.5" x14ac:dyDescent="0.25">
      <c r="A12" s="16"/>
      <c r="B12" s="16">
        <v>54</v>
      </c>
      <c r="C12" s="16"/>
      <c r="D12" s="27" t="s">
        <v>37</v>
      </c>
      <c r="E12" s="10"/>
      <c r="F12" s="10"/>
      <c r="G12" s="10"/>
      <c r="H12" s="10"/>
      <c r="I12" s="10"/>
      <c r="J12" s="11"/>
    </row>
    <row r="13" spans="1:10" x14ac:dyDescent="0.25">
      <c r="A13" s="16"/>
      <c r="B13" s="16"/>
      <c r="C13" s="14">
        <v>11</v>
      </c>
      <c r="D13" s="14" t="s">
        <v>18</v>
      </c>
      <c r="E13" s="10"/>
      <c r="F13" s="10"/>
      <c r="G13" s="10"/>
      <c r="H13" s="10"/>
      <c r="I13" s="10"/>
      <c r="J13" s="11"/>
    </row>
    <row r="14" spans="1:10" x14ac:dyDescent="0.25">
      <c r="A14" s="16"/>
      <c r="B14" s="16"/>
      <c r="C14" s="14">
        <v>31</v>
      </c>
      <c r="D14" s="14" t="s">
        <v>38</v>
      </c>
      <c r="E14" s="10"/>
      <c r="F14" s="10"/>
      <c r="G14" s="10"/>
      <c r="H14" s="10"/>
      <c r="I14" s="10"/>
      <c r="J14" s="11"/>
    </row>
  </sheetData>
  <mergeCells count="3">
    <mergeCell ref="A1:J1"/>
    <mergeCell ref="A3:J3"/>
    <mergeCell ref="A5:J5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8"/>
  <sheetViews>
    <sheetView topLeftCell="A2" workbookViewId="0">
      <selection activeCell="H12" sqref="H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10" width="25.28515625" customWidth="1"/>
  </cols>
  <sheetData>
    <row r="1" spans="1:10" ht="42" customHeight="1" x14ac:dyDescent="0.25">
      <c r="A1" s="137" t="s">
        <v>167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x14ac:dyDescent="0.25">
      <c r="A2" s="5"/>
      <c r="B2" s="5"/>
      <c r="C2" s="5"/>
      <c r="D2" s="5"/>
      <c r="E2" s="5"/>
      <c r="F2" s="5"/>
      <c r="G2" s="5"/>
      <c r="H2" s="5"/>
      <c r="I2" s="6"/>
      <c r="J2" s="6"/>
    </row>
    <row r="3" spans="1:10" ht="18" customHeight="1" x14ac:dyDescent="0.25">
      <c r="A3" s="137" t="s">
        <v>30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38.25" x14ac:dyDescent="0.25">
      <c r="A5" s="189" t="s">
        <v>32</v>
      </c>
      <c r="B5" s="190"/>
      <c r="C5" s="191"/>
      <c r="D5" s="23" t="s">
        <v>33</v>
      </c>
      <c r="E5" s="24" t="s">
        <v>168</v>
      </c>
      <c r="F5" s="24" t="s">
        <v>174</v>
      </c>
      <c r="G5" s="24" t="s">
        <v>170</v>
      </c>
      <c r="H5" s="24" t="s">
        <v>179</v>
      </c>
      <c r="I5" s="24" t="s">
        <v>45</v>
      </c>
      <c r="J5" s="24" t="s">
        <v>155</v>
      </c>
    </row>
    <row r="6" spans="1:10" ht="15.75" x14ac:dyDescent="0.25">
      <c r="A6" s="183" t="s">
        <v>124</v>
      </c>
      <c r="B6" s="184"/>
      <c r="C6" s="185"/>
      <c r="D6" s="52" t="s">
        <v>125</v>
      </c>
      <c r="E6" s="53">
        <f>SUM(E8,E16,E19,E25,E31,E34)</f>
        <v>304230.52</v>
      </c>
      <c r="F6" s="53">
        <v>342922.3</v>
      </c>
      <c r="G6" s="53">
        <f>SUM(G8,G16,G19,G25)</f>
        <v>10512.51</v>
      </c>
      <c r="H6" s="53">
        <f>SUM(H8,H16,H19,H25,H31,H34)</f>
        <v>353434.81</v>
      </c>
      <c r="I6" s="53">
        <f>I7</f>
        <v>292265</v>
      </c>
      <c r="J6" s="53">
        <f>J7</f>
        <v>293368</v>
      </c>
    </row>
    <row r="7" spans="1:10" ht="38.25" x14ac:dyDescent="0.25">
      <c r="A7" s="186" t="s">
        <v>143</v>
      </c>
      <c r="B7" s="187"/>
      <c r="C7" s="188"/>
      <c r="D7" s="30" t="s">
        <v>144</v>
      </c>
      <c r="E7" s="45">
        <f>SUM(E8,E16,E19,E25,E31,E34)</f>
        <v>304230.52</v>
      </c>
      <c r="F7" s="45">
        <v>342922.3</v>
      </c>
      <c r="G7" s="45">
        <f>SUM(G8,G16,G19,G25,G31,G34)</f>
        <v>10512.51</v>
      </c>
      <c r="H7" s="45">
        <f>SUM(H8,H16,H19,H25,H31,H34)</f>
        <v>353434.81</v>
      </c>
      <c r="I7" s="45">
        <f>SUM(I8,I16,I19,I25,I31)</f>
        <v>292265</v>
      </c>
      <c r="J7" s="45">
        <f>SUM(J8,J16,J19,J25,J31,J34)</f>
        <v>293368</v>
      </c>
    </row>
    <row r="8" spans="1:10" x14ac:dyDescent="0.25">
      <c r="A8" s="171" t="s">
        <v>101</v>
      </c>
      <c r="B8" s="172"/>
      <c r="C8" s="173"/>
      <c r="D8" s="54" t="s">
        <v>18</v>
      </c>
      <c r="E8" s="51">
        <f t="shared" ref="E8" si="0">SUM(E9,E13)</f>
        <v>218606.27000000002</v>
      </c>
      <c r="F8" s="51">
        <f>SUM(F9,F13)</f>
        <v>247978</v>
      </c>
      <c r="G8" s="51">
        <f>SUM(G9,G13)</f>
        <v>8862.51</v>
      </c>
      <c r="H8" s="51">
        <f t="shared" ref="H8:J8" si="1">SUM(H9,H13)</f>
        <v>256840.51</v>
      </c>
      <c r="I8" s="51">
        <f t="shared" si="1"/>
        <v>246265</v>
      </c>
      <c r="J8" s="99">
        <f t="shared" si="1"/>
        <v>247168</v>
      </c>
    </row>
    <row r="9" spans="1:10" x14ac:dyDescent="0.25">
      <c r="A9" s="174">
        <v>3</v>
      </c>
      <c r="B9" s="175"/>
      <c r="C9" s="176"/>
      <c r="D9" s="29" t="s">
        <v>21</v>
      </c>
      <c r="E9" s="44">
        <f t="shared" ref="E9" si="2">SUM(E10,E11,E12)</f>
        <v>198659.74000000002</v>
      </c>
      <c r="F9" s="44">
        <f>SUM(F12,F11,F10)</f>
        <v>238360</v>
      </c>
      <c r="G9" s="44">
        <f>SUM(G10,G11,G12)</f>
        <v>5133.51</v>
      </c>
      <c r="H9" s="44">
        <f t="shared" ref="H9:J9" si="3">SUM(H10,H11,H12)</f>
        <v>243493.51</v>
      </c>
      <c r="I9" s="44">
        <f t="shared" si="3"/>
        <v>236265</v>
      </c>
      <c r="J9" s="46">
        <f t="shared" si="3"/>
        <v>237168</v>
      </c>
    </row>
    <row r="10" spans="1:10" x14ac:dyDescent="0.25">
      <c r="A10" s="165">
        <v>31</v>
      </c>
      <c r="B10" s="166"/>
      <c r="C10" s="167"/>
      <c r="D10" s="29" t="s">
        <v>22</v>
      </c>
      <c r="E10" s="44">
        <v>141041.01</v>
      </c>
      <c r="F10" s="44">
        <v>179667</v>
      </c>
      <c r="G10" s="44">
        <v>96.51</v>
      </c>
      <c r="H10" s="44">
        <v>179763.51</v>
      </c>
      <c r="I10" s="44">
        <v>180565</v>
      </c>
      <c r="J10" s="46">
        <v>181468</v>
      </c>
    </row>
    <row r="11" spans="1:10" x14ac:dyDescent="0.25">
      <c r="A11" s="165">
        <v>32</v>
      </c>
      <c r="B11" s="166"/>
      <c r="C11" s="167"/>
      <c r="D11" s="29" t="s">
        <v>34</v>
      </c>
      <c r="E11" s="44">
        <v>56867.45</v>
      </c>
      <c r="F11" s="44">
        <v>58042</v>
      </c>
      <c r="G11" s="44">
        <v>4637</v>
      </c>
      <c r="H11" s="44">
        <v>62679</v>
      </c>
      <c r="I11" s="44">
        <v>55000</v>
      </c>
      <c r="J11" s="46">
        <v>55000</v>
      </c>
    </row>
    <row r="12" spans="1:10" x14ac:dyDescent="0.25">
      <c r="A12" s="89"/>
      <c r="B12" s="90">
        <v>34</v>
      </c>
      <c r="C12" s="91"/>
      <c r="D12" s="29" t="s">
        <v>55</v>
      </c>
      <c r="E12" s="44">
        <v>751.28</v>
      </c>
      <c r="F12" s="44">
        <v>651</v>
      </c>
      <c r="G12" s="44">
        <v>400</v>
      </c>
      <c r="H12" s="44">
        <v>1051</v>
      </c>
      <c r="I12" s="44">
        <v>700</v>
      </c>
      <c r="J12" s="46">
        <v>700</v>
      </c>
    </row>
    <row r="13" spans="1:10" ht="25.5" x14ac:dyDescent="0.25">
      <c r="A13" s="92">
        <v>4</v>
      </c>
      <c r="B13" s="90"/>
      <c r="C13" s="91"/>
      <c r="D13" s="29" t="s">
        <v>23</v>
      </c>
      <c r="E13" s="44">
        <f>SUM(E14,E15)</f>
        <v>19946.53</v>
      </c>
      <c r="F13" s="44">
        <f>SUM(F15,F14)</f>
        <v>9618</v>
      </c>
      <c r="G13" s="44">
        <v>3729</v>
      </c>
      <c r="H13" s="44">
        <v>13347</v>
      </c>
      <c r="I13" s="44">
        <f>SUM(I14,I15)</f>
        <v>10000</v>
      </c>
      <c r="J13" s="46">
        <f>SUM(J14,J15)</f>
        <v>10000</v>
      </c>
    </row>
    <row r="14" spans="1:10" x14ac:dyDescent="0.25">
      <c r="A14" s="92"/>
      <c r="B14" s="90">
        <v>41</v>
      </c>
      <c r="C14" s="91"/>
      <c r="D14" s="13" t="s">
        <v>136</v>
      </c>
      <c r="E14" s="44">
        <v>10994.5</v>
      </c>
      <c r="F14" s="44"/>
      <c r="G14" s="44"/>
      <c r="H14" s="44"/>
      <c r="I14" s="44"/>
      <c r="J14" s="46"/>
    </row>
    <row r="15" spans="1:10" ht="25.5" x14ac:dyDescent="0.25">
      <c r="A15" s="89"/>
      <c r="B15" s="90">
        <v>42</v>
      </c>
      <c r="C15" s="91"/>
      <c r="D15" s="29" t="s">
        <v>58</v>
      </c>
      <c r="E15" s="44">
        <v>8952.0300000000007</v>
      </c>
      <c r="F15" s="44">
        <v>9618</v>
      </c>
      <c r="G15" s="44">
        <v>3729</v>
      </c>
      <c r="H15" s="44">
        <v>13347</v>
      </c>
      <c r="I15" s="44">
        <v>10000</v>
      </c>
      <c r="J15" s="46">
        <v>10000</v>
      </c>
    </row>
    <row r="16" spans="1:10" ht="15" customHeight="1" x14ac:dyDescent="0.25">
      <c r="A16" s="168" t="s">
        <v>102</v>
      </c>
      <c r="B16" s="169"/>
      <c r="C16" s="170"/>
      <c r="D16" s="55" t="s">
        <v>53</v>
      </c>
      <c r="E16" s="103">
        <v>3105.79</v>
      </c>
      <c r="F16" s="103">
        <f>SUM(F18)</f>
        <v>4114</v>
      </c>
      <c r="G16" s="103">
        <v>186</v>
      </c>
      <c r="H16" s="103">
        <v>4300</v>
      </c>
      <c r="I16" s="103">
        <v>4300</v>
      </c>
      <c r="J16" s="104">
        <v>4500</v>
      </c>
    </row>
    <row r="17" spans="1:10" x14ac:dyDescent="0.25">
      <c r="A17" s="174">
        <v>3</v>
      </c>
      <c r="B17" s="175"/>
      <c r="C17" s="176"/>
      <c r="D17" s="29" t="s">
        <v>21</v>
      </c>
      <c r="E17" s="44">
        <v>3105.79</v>
      </c>
      <c r="F17" s="44">
        <v>4114</v>
      </c>
      <c r="G17" s="44">
        <v>186</v>
      </c>
      <c r="H17" s="44">
        <v>4300</v>
      </c>
      <c r="I17" s="44">
        <v>4300</v>
      </c>
      <c r="J17" s="46">
        <v>4500</v>
      </c>
    </row>
    <row r="18" spans="1:10" x14ac:dyDescent="0.25">
      <c r="A18" s="165">
        <v>32</v>
      </c>
      <c r="B18" s="166"/>
      <c r="C18" s="167"/>
      <c r="D18" s="29" t="s">
        <v>34</v>
      </c>
      <c r="E18" s="44">
        <v>3105.79</v>
      </c>
      <c r="F18" s="44">
        <v>4114</v>
      </c>
      <c r="G18" s="44">
        <v>186</v>
      </c>
      <c r="H18" s="44">
        <v>4300</v>
      </c>
      <c r="I18" s="44">
        <v>4300</v>
      </c>
      <c r="J18" s="46">
        <v>4500</v>
      </c>
    </row>
    <row r="19" spans="1:10" x14ac:dyDescent="0.25">
      <c r="A19" s="177" t="s">
        <v>61</v>
      </c>
      <c r="B19" s="178"/>
      <c r="C19" s="179"/>
      <c r="D19" s="58" t="s">
        <v>50</v>
      </c>
      <c r="E19" s="59">
        <f>SUM(E20,E22)</f>
        <v>10773.9</v>
      </c>
      <c r="F19" s="59">
        <f>SUM(F20,F22)</f>
        <v>9924</v>
      </c>
      <c r="G19" s="59">
        <v>1464</v>
      </c>
      <c r="H19" s="59">
        <f>SUM(H20,H22)</f>
        <v>11388</v>
      </c>
      <c r="I19" s="59">
        <f>I20</f>
        <v>10000</v>
      </c>
      <c r="J19" s="100">
        <f>J20</f>
        <v>10000</v>
      </c>
    </row>
    <row r="20" spans="1:10" x14ac:dyDescent="0.25">
      <c r="A20" s="174">
        <v>3</v>
      </c>
      <c r="B20" s="175"/>
      <c r="C20" s="176"/>
      <c r="D20" s="29" t="s">
        <v>21</v>
      </c>
      <c r="E20" s="44">
        <v>9161.56</v>
      </c>
      <c r="F20" s="44">
        <v>9924</v>
      </c>
      <c r="G20" s="44">
        <v>1464</v>
      </c>
      <c r="H20" s="44">
        <v>11388</v>
      </c>
      <c r="I20" s="44">
        <v>10000</v>
      </c>
      <c r="J20" s="46">
        <v>10000</v>
      </c>
    </row>
    <row r="21" spans="1:10" x14ac:dyDescent="0.25">
      <c r="A21" s="165">
        <v>32</v>
      </c>
      <c r="B21" s="166"/>
      <c r="C21" s="167"/>
      <c r="D21" s="29" t="s">
        <v>34</v>
      </c>
      <c r="E21" s="44">
        <v>9161.56</v>
      </c>
      <c r="F21" s="44">
        <v>9924</v>
      </c>
      <c r="G21" s="44">
        <v>1464</v>
      </c>
      <c r="H21" s="44">
        <v>11388</v>
      </c>
      <c r="I21" s="44">
        <v>10000</v>
      </c>
      <c r="J21" s="46">
        <v>10000</v>
      </c>
    </row>
    <row r="22" spans="1:10" ht="25.5" x14ac:dyDescent="0.25">
      <c r="A22" s="180">
        <v>4</v>
      </c>
      <c r="B22" s="181"/>
      <c r="C22" s="182"/>
      <c r="D22" s="29" t="s">
        <v>23</v>
      </c>
      <c r="E22" s="44">
        <v>1612.34</v>
      </c>
      <c r="F22" s="44">
        <v>0</v>
      </c>
      <c r="G22" s="44"/>
      <c r="H22" s="44"/>
      <c r="I22" s="44">
        <v>0</v>
      </c>
      <c r="J22" s="46">
        <v>0</v>
      </c>
    </row>
    <row r="23" spans="1:10" x14ac:dyDescent="0.25">
      <c r="A23" s="129"/>
      <c r="B23" s="130">
        <v>41</v>
      </c>
      <c r="C23" s="131"/>
      <c r="D23" s="13" t="s">
        <v>136</v>
      </c>
      <c r="E23" s="44">
        <v>1612.34</v>
      </c>
      <c r="F23" s="44"/>
      <c r="G23" s="44"/>
      <c r="H23" s="44"/>
      <c r="I23" s="44"/>
      <c r="J23" s="46"/>
    </row>
    <row r="24" spans="1:10" x14ac:dyDescent="0.25">
      <c r="A24" s="111"/>
      <c r="B24" s="112">
        <v>42</v>
      </c>
      <c r="C24" s="113"/>
      <c r="D24" s="13" t="s">
        <v>58</v>
      </c>
      <c r="E24" s="44">
        <v>0</v>
      </c>
      <c r="F24" s="44">
        <v>0</v>
      </c>
      <c r="G24" s="44"/>
      <c r="H24" s="44"/>
      <c r="I24" s="44">
        <v>0</v>
      </c>
      <c r="J24" s="46">
        <v>0</v>
      </c>
    </row>
    <row r="25" spans="1:10" ht="15" customHeight="1" x14ac:dyDescent="0.25">
      <c r="A25" s="162" t="s">
        <v>126</v>
      </c>
      <c r="B25" s="163"/>
      <c r="C25" s="164"/>
      <c r="D25" s="57" t="s">
        <v>120</v>
      </c>
      <c r="E25" s="101">
        <f>SUM(E26,E28)</f>
        <v>71474.559999999998</v>
      </c>
      <c r="F25" s="101">
        <f>SUM(F26,F28)</f>
        <v>49990</v>
      </c>
      <c r="G25" s="101"/>
      <c r="H25" s="101">
        <f>SUM(H26,H28)</f>
        <v>49990</v>
      </c>
      <c r="I25" s="101">
        <v>31000</v>
      </c>
      <c r="J25" s="102">
        <v>31000</v>
      </c>
    </row>
    <row r="26" spans="1:10" x14ac:dyDescent="0.25">
      <c r="A26" s="174">
        <v>3</v>
      </c>
      <c r="B26" s="175"/>
      <c r="C26" s="176"/>
      <c r="D26" s="29" t="s">
        <v>21</v>
      </c>
      <c r="E26" s="44">
        <v>31657.56</v>
      </c>
      <c r="F26" s="44">
        <v>27990</v>
      </c>
      <c r="G26" s="44"/>
      <c r="H26" s="44">
        <v>27990</v>
      </c>
      <c r="I26" s="44">
        <v>31000</v>
      </c>
      <c r="J26" s="46">
        <v>31000</v>
      </c>
    </row>
    <row r="27" spans="1:10" x14ac:dyDescent="0.25">
      <c r="A27" s="165">
        <v>32</v>
      </c>
      <c r="B27" s="166"/>
      <c r="C27" s="167"/>
      <c r="D27" s="29" t="s">
        <v>34</v>
      </c>
      <c r="E27" s="44">
        <v>31657.56</v>
      </c>
      <c r="F27" s="44">
        <v>27990</v>
      </c>
      <c r="G27" s="44"/>
      <c r="H27" s="44">
        <v>27990</v>
      </c>
      <c r="I27" s="44">
        <v>31000</v>
      </c>
      <c r="J27" s="46">
        <v>31000</v>
      </c>
    </row>
    <row r="28" spans="1:10" ht="25.5" x14ac:dyDescent="0.25">
      <c r="A28" s="92">
        <v>4</v>
      </c>
      <c r="B28" s="90"/>
      <c r="C28" s="91"/>
      <c r="D28" s="29" t="s">
        <v>23</v>
      </c>
      <c r="E28" s="44">
        <v>39817</v>
      </c>
      <c r="F28" s="44">
        <f>SUM(F29,F30)</f>
        <v>22000</v>
      </c>
      <c r="G28" s="44"/>
      <c r="H28" s="44">
        <v>22000</v>
      </c>
      <c r="I28" s="44">
        <v>0</v>
      </c>
      <c r="J28" s="46">
        <v>0</v>
      </c>
    </row>
    <row r="29" spans="1:10" x14ac:dyDescent="0.25">
      <c r="A29" s="92"/>
      <c r="B29" s="90">
        <v>41</v>
      </c>
      <c r="C29" s="91"/>
      <c r="D29" s="13" t="s">
        <v>136</v>
      </c>
      <c r="E29" s="44">
        <v>39817</v>
      </c>
      <c r="F29" s="44">
        <v>22000</v>
      </c>
      <c r="G29" s="44"/>
      <c r="H29" s="44">
        <v>22000</v>
      </c>
      <c r="I29" s="44"/>
      <c r="J29" s="46"/>
    </row>
    <row r="30" spans="1:10" x14ac:dyDescent="0.25">
      <c r="A30" s="89"/>
      <c r="B30" s="90">
        <v>42</v>
      </c>
      <c r="C30" s="91"/>
      <c r="D30" s="13" t="s">
        <v>58</v>
      </c>
      <c r="E30" s="44"/>
      <c r="F30" s="44">
        <v>0</v>
      </c>
      <c r="G30" s="44"/>
      <c r="H30" s="44">
        <v>0</v>
      </c>
      <c r="I30" s="44">
        <v>0</v>
      </c>
      <c r="J30" s="46">
        <v>0</v>
      </c>
    </row>
    <row r="31" spans="1:10" ht="15" customHeight="1" x14ac:dyDescent="0.25">
      <c r="A31" s="195" t="s">
        <v>126</v>
      </c>
      <c r="B31" s="196"/>
      <c r="C31" s="197"/>
      <c r="D31" s="115" t="s">
        <v>141</v>
      </c>
      <c r="E31" s="132">
        <v>270</v>
      </c>
      <c r="F31" s="116">
        <v>700</v>
      </c>
      <c r="G31" s="116"/>
      <c r="H31" s="116">
        <v>700</v>
      </c>
      <c r="I31" s="116">
        <v>700</v>
      </c>
      <c r="J31" s="117">
        <v>700</v>
      </c>
    </row>
    <row r="32" spans="1:10" x14ac:dyDescent="0.25">
      <c r="A32" s="89">
        <v>3</v>
      </c>
      <c r="B32" s="90"/>
      <c r="C32" s="91"/>
      <c r="D32" s="29" t="s">
        <v>21</v>
      </c>
      <c r="E32" s="44">
        <v>270</v>
      </c>
      <c r="F32" s="44">
        <v>700</v>
      </c>
      <c r="G32" s="44"/>
      <c r="H32" s="44">
        <v>700</v>
      </c>
      <c r="I32" s="44">
        <v>700</v>
      </c>
      <c r="J32" s="46">
        <v>700</v>
      </c>
    </row>
    <row r="33" spans="1:10" x14ac:dyDescent="0.25">
      <c r="A33" s="89"/>
      <c r="B33" s="90">
        <v>32</v>
      </c>
      <c r="C33" s="91"/>
      <c r="D33" s="29" t="s">
        <v>34</v>
      </c>
      <c r="E33" s="44">
        <v>270</v>
      </c>
      <c r="F33" s="44">
        <v>700</v>
      </c>
      <c r="G33" s="44"/>
      <c r="H33" s="44">
        <v>700</v>
      </c>
      <c r="I33" s="44">
        <v>700</v>
      </c>
      <c r="J33" s="46">
        <v>700</v>
      </c>
    </row>
    <row r="34" spans="1:10" ht="25.5" x14ac:dyDescent="0.25">
      <c r="A34" s="192" t="s">
        <v>62</v>
      </c>
      <c r="B34" s="193"/>
      <c r="C34" s="194"/>
      <c r="D34" s="49" t="s">
        <v>60</v>
      </c>
      <c r="E34" s="56"/>
      <c r="F34" s="56">
        <v>30216.3</v>
      </c>
      <c r="G34" s="56"/>
      <c r="H34" s="56">
        <v>30216.3</v>
      </c>
      <c r="I34" s="56">
        <v>0</v>
      </c>
      <c r="J34" s="109">
        <v>0</v>
      </c>
    </row>
    <row r="35" spans="1:10" s="108" customFormat="1" x14ac:dyDescent="0.25">
      <c r="A35" s="110" t="s">
        <v>127</v>
      </c>
      <c r="B35" s="106"/>
      <c r="C35" s="107"/>
      <c r="D35" s="29" t="s">
        <v>21</v>
      </c>
      <c r="E35" s="44"/>
      <c r="F35" s="44">
        <v>30216.3</v>
      </c>
      <c r="G35" s="44"/>
      <c r="H35" s="44">
        <v>30216.3</v>
      </c>
      <c r="I35" s="44"/>
      <c r="J35" s="46"/>
    </row>
    <row r="36" spans="1:10" s="108" customFormat="1" x14ac:dyDescent="0.25">
      <c r="A36" s="105"/>
      <c r="B36" s="106"/>
      <c r="C36" s="107" t="s">
        <v>128</v>
      </c>
      <c r="D36" s="29" t="s">
        <v>34</v>
      </c>
      <c r="E36" s="44"/>
      <c r="F36" s="44">
        <v>30216.3</v>
      </c>
      <c r="G36" s="44"/>
      <c r="H36" s="44">
        <v>30216.3</v>
      </c>
      <c r="I36" s="44"/>
      <c r="J36" s="46"/>
    </row>
    <row r="37" spans="1:10" ht="25.5" x14ac:dyDescent="0.25">
      <c r="A37" s="174">
        <v>4</v>
      </c>
      <c r="B37" s="175"/>
      <c r="C37" s="176"/>
      <c r="D37" s="29" t="s">
        <v>23</v>
      </c>
      <c r="E37" s="44"/>
      <c r="F37" s="10"/>
      <c r="G37" s="10"/>
      <c r="H37" s="10"/>
      <c r="I37" s="10"/>
      <c r="J37" s="11"/>
    </row>
    <row r="38" spans="1:10" ht="25.5" x14ac:dyDescent="0.25">
      <c r="A38" s="165">
        <v>42</v>
      </c>
      <c r="B38" s="166"/>
      <c r="C38" s="167"/>
      <c r="D38" s="29" t="s">
        <v>58</v>
      </c>
      <c r="E38" s="44"/>
      <c r="F38" s="10"/>
      <c r="G38" s="10"/>
      <c r="H38" s="10"/>
      <c r="I38" s="10"/>
      <c r="J38" s="11"/>
    </row>
  </sheetData>
  <mergeCells count="23">
    <mergeCell ref="A34:C34"/>
    <mergeCell ref="A37:C37"/>
    <mergeCell ref="A38:C38"/>
    <mergeCell ref="A26:C26"/>
    <mergeCell ref="A27:C27"/>
    <mergeCell ref="A31:C31"/>
    <mergeCell ref="A6:C6"/>
    <mergeCell ref="A7:C7"/>
    <mergeCell ref="A1:J1"/>
    <mergeCell ref="A3:J3"/>
    <mergeCell ref="A5:C5"/>
    <mergeCell ref="A25:C25"/>
    <mergeCell ref="A18:C18"/>
    <mergeCell ref="A16:C16"/>
    <mergeCell ref="A8:C8"/>
    <mergeCell ref="A9:C9"/>
    <mergeCell ref="A10:C10"/>
    <mergeCell ref="A11:C11"/>
    <mergeCell ref="A17:C17"/>
    <mergeCell ref="A19:C19"/>
    <mergeCell ref="A20:C20"/>
    <mergeCell ref="A21:C21"/>
    <mergeCell ref="A22:C22"/>
  </mergeCells>
  <pageMargins left="0.7" right="0.7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3"/>
  <sheetViews>
    <sheetView tabSelected="1" workbookViewId="0">
      <selection activeCell="D78" sqref="D78"/>
    </sheetView>
  </sheetViews>
  <sheetFormatPr defaultRowHeight="15" x14ac:dyDescent="0.25"/>
  <cols>
    <col min="1" max="1" width="13.28515625" customWidth="1"/>
    <col min="2" max="2" width="39" customWidth="1"/>
    <col min="3" max="5" width="17.140625" customWidth="1"/>
    <col min="6" max="6" width="14.5703125" customWidth="1"/>
    <col min="7" max="7" width="10.140625" customWidth="1"/>
    <col min="8" max="8" width="10.5703125" customWidth="1"/>
    <col min="9" max="11" width="10.28515625" customWidth="1"/>
    <col min="12" max="12" width="11.42578125" customWidth="1"/>
    <col min="13" max="13" width="1" hidden="1" customWidth="1"/>
    <col min="14" max="14" width="2.140625" hidden="1" customWidth="1"/>
  </cols>
  <sheetData>
    <row r="1" spans="1:14" ht="18" x14ac:dyDescent="0.25">
      <c r="A1" s="198" t="s">
        <v>164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4" x14ac:dyDescent="0.2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 t="s">
        <v>100</v>
      </c>
      <c r="M2" s="71"/>
      <c r="N2" s="71"/>
    </row>
    <row r="3" spans="1:14" ht="85.5" customHeight="1" x14ac:dyDescent="0.25">
      <c r="A3" s="72" t="s">
        <v>32</v>
      </c>
      <c r="B3" s="72" t="s">
        <v>49</v>
      </c>
      <c r="C3" s="72" t="s">
        <v>173</v>
      </c>
      <c r="D3" s="72" t="s">
        <v>161</v>
      </c>
      <c r="E3" s="72" t="s">
        <v>182</v>
      </c>
      <c r="F3" s="72" t="s">
        <v>107</v>
      </c>
      <c r="G3" s="72" t="s">
        <v>38</v>
      </c>
      <c r="H3" s="72" t="s">
        <v>105</v>
      </c>
      <c r="I3" s="72" t="s">
        <v>106</v>
      </c>
      <c r="J3" s="72" t="s">
        <v>132</v>
      </c>
      <c r="K3" s="72" t="s">
        <v>133</v>
      </c>
      <c r="L3" s="72" t="s">
        <v>162</v>
      </c>
      <c r="M3" s="72" t="s">
        <v>67</v>
      </c>
      <c r="N3" s="72" t="s">
        <v>36</v>
      </c>
    </row>
    <row r="4" spans="1:14" ht="15.75" x14ac:dyDescent="0.25">
      <c r="A4" s="199" t="s">
        <v>68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</row>
    <row r="5" spans="1:14" ht="15.75" x14ac:dyDescent="0.25">
      <c r="A5" s="201" t="s">
        <v>129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</row>
    <row r="6" spans="1:14" x14ac:dyDescent="0.25">
      <c r="A6" s="73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28.5" customHeight="1" x14ac:dyDescent="0.25">
      <c r="A7" s="76" t="s">
        <v>115</v>
      </c>
      <c r="B7" s="77" t="s">
        <v>114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ht="35.25" customHeight="1" x14ac:dyDescent="0.25">
      <c r="A8" s="86" t="s">
        <v>130</v>
      </c>
      <c r="B8" s="87" t="s">
        <v>131</v>
      </c>
      <c r="C8" s="128">
        <f>SUM(C9,C57)</f>
        <v>342922.3</v>
      </c>
      <c r="D8" s="128">
        <f>SUM(D9,D57)</f>
        <v>10512.51</v>
      </c>
      <c r="E8" s="128">
        <f>SUM(E9,E57)</f>
        <v>353434.81</v>
      </c>
      <c r="F8" s="122">
        <f>SUM(F9,F57)</f>
        <v>261140.51</v>
      </c>
      <c r="G8" s="88">
        <f>G9+G57</f>
        <v>11388</v>
      </c>
      <c r="H8" s="88">
        <f>H9+H57</f>
        <v>38000</v>
      </c>
      <c r="I8" s="88">
        <f>I9+I57</f>
        <v>4990</v>
      </c>
      <c r="J8" s="88">
        <v>7000</v>
      </c>
      <c r="K8" s="88">
        <v>700</v>
      </c>
      <c r="L8" s="122">
        <v>30216.3</v>
      </c>
      <c r="M8" s="79"/>
      <c r="N8" s="79"/>
    </row>
    <row r="9" spans="1:14" ht="15" customHeight="1" x14ac:dyDescent="0.25">
      <c r="A9" s="73">
        <v>3</v>
      </c>
      <c r="B9" s="77" t="s">
        <v>21</v>
      </c>
      <c r="C9" s="123">
        <f>SUM(C10,C17,C53)</f>
        <v>311304.3</v>
      </c>
      <c r="D9" s="123">
        <f>SUM(D10,D17,D53)</f>
        <v>6783.51</v>
      </c>
      <c r="E9" s="123">
        <f>SUM(E10,E17,E53)</f>
        <v>318087.81</v>
      </c>
      <c r="F9" s="123">
        <f>SUM(F10,F17,F53)</f>
        <v>247793.51</v>
      </c>
      <c r="G9" s="79">
        <f>G10+G17+G53</f>
        <v>11388</v>
      </c>
      <c r="H9" s="79">
        <f>H10+H17+H53</f>
        <v>16000</v>
      </c>
      <c r="I9" s="79">
        <f>I10+I17+I53</f>
        <v>4990</v>
      </c>
      <c r="J9" s="79">
        <v>7000</v>
      </c>
      <c r="K9" s="124">
        <v>700</v>
      </c>
      <c r="L9" s="123">
        <v>30216.3</v>
      </c>
      <c r="M9" s="79"/>
      <c r="N9" s="79"/>
    </row>
    <row r="10" spans="1:14" ht="15" customHeight="1" x14ac:dyDescent="0.25">
      <c r="A10" s="73">
        <v>31</v>
      </c>
      <c r="B10" s="77" t="s">
        <v>22</v>
      </c>
      <c r="C10" s="123">
        <v>179667</v>
      </c>
      <c r="D10" s="123">
        <f>SUM(D11,D13,D15)</f>
        <v>96.509999999999991</v>
      </c>
      <c r="E10" s="123">
        <f>SUM(E11,E13,E15)</f>
        <v>179763.51</v>
      </c>
      <c r="F10" s="123">
        <f>SUM(F11,F13,F15)</f>
        <v>179763.51</v>
      </c>
      <c r="G10" s="79">
        <f>SUM(G11,G13,G15)</f>
        <v>0</v>
      </c>
      <c r="H10" s="79"/>
      <c r="I10" s="79">
        <f>I11+I13+I15</f>
        <v>0</v>
      </c>
      <c r="J10" s="79"/>
      <c r="K10" s="79"/>
      <c r="L10" s="79"/>
      <c r="M10" s="79"/>
      <c r="N10" s="79"/>
    </row>
    <row r="11" spans="1:14" ht="15" customHeight="1" x14ac:dyDescent="0.25">
      <c r="A11" s="73">
        <v>311</v>
      </c>
      <c r="B11" s="77" t="s">
        <v>69</v>
      </c>
      <c r="C11" s="123">
        <v>145992</v>
      </c>
      <c r="D11" s="123">
        <v>807.15</v>
      </c>
      <c r="E11" s="123">
        <v>146799.15</v>
      </c>
      <c r="F11" s="123">
        <v>146799.15</v>
      </c>
      <c r="G11" s="79">
        <v>0</v>
      </c>
      <c r="H11" s="80"/>
      <c r="I11" s="79">
        <v>0</v>
      </c>
      <c r="J11" s="79"/>
      <c r="K11" s="79"/>
      <c r="L11" s="80"/>
      <c r="M11" s="80"/>
      <c r="N11" s="80"/>
    </row>
    <row r="12" spans="1:14" ht="15" customHeight="1" x14ac:dyDescent="0.25">
      <c r="A12" s="81">
        <v>3111</v>
      </c>
      <c r="B12" s="74" t="s">
        <v>70</v>
      </c>
      <c r="C12" s="127">
        <v>145992</v>
      </c>
      <c r="D12" s="127">
        <v>807.15</v>
      </c>
      <c r="E12" s="127">
        <v>146799.15</v>
      </c>
      <c r="F12" s="127">
        <v>146799.15</v>
      </c>
      <c r="G12" s="80"/>
      <c r="H12" s="80"/>
      <c r="I12" s="82"/>
      <c r="J12" s="82"/>
      <c r="K12" s="82"/>
      <c r="L12" s="80"/>
      <c r="M12" s="80"/>
      <c r="N12" s="80"/>
    </row>
    <row r="13" spans="1:14" ht="15" customHeight="1" x14ac:dyDescent="0.25">
      <c r="A13" s="73">
        <v>312</v>
      </c>
      <c r="B13" s="74" t="s">
        <v>71</v>
      </c>
      <c r="C13" s="123">
        <v>9586</v>
      </c>
      <c r="D13" s="123">
        <v>-986</v>
      </c>
      <c r="E13" s="123">
        <v>8600</v>
      </c>
      <c r="F13" s="79">
        <v>8600</v>
      </c>
      <c r="G13" s="79">
        <f>G14</f>
        <v>0</v>
      </c>
      <c r="H13" s="80"/>
      <c r="I13" s="79">
        <f>I14</f>
        <v>0</v>
      </c>
      <c r="J13" s="79"/>
      <c r="K13" s="79"/>
      <c r="L13" s="80"/>
      <c r="M13" s="80"/>
      <c r="N13" s="80"/>
    </row>
    <row r="14" spans="1:14" ht="15" customHeight="1" x14ac:dyDescent="0.25">
      <c r="A14" s="81">
        <v>3121</v>
      </c>
      <c r="B14" s="74" t="s">
        <v>71</v>
      </c>
      <c r="C14" s="127">
        <v>9586</v>
      </c>
      <c r="D14" s="127">
        <v>-986</v>
      </c>
      <c r="E14" s="127">
        <v>8600</v>
      </c>
      <c r="F14" s="82">
        <v>8600</v>
      </c>
      <c r="G14" s="80"/>
      <c r="H14" s="80"/>
      <c r="I14" s="80"/>
      <c r="J14" s="80"/>
      <c r="K14" s="80"/>
      <c r="L14" s="80"/>
      <c r="M14" s="80"/>
      <c r="N14" s="80"/>
    </row>
    <row r="15" spans="1:14" ht="15" customHeight="1" x14ac:dyDescent="0.25">
      <c r="A15" s="73">
        <v>313</v>
      </c>
      <c r="B15" s="74" t="s">
        <v>72</v>
      </c>
      <c r="C15" s="123">
        <v>24089</v>
      </c>
      <c r="D15" s="123">
        <v>275.36</v>
      </c>
      <c r="E15" s="123">
        <v>24364.36</v>
      </c>
      <c r="F15" s="79">
        <v>24364.36</v>
      </c>
      <c r="G15" s="79">
        <v>0</v>
      </c>
      <c r="H15" s="80"/>
      <c r="I15" s="80"/>
      <c r="J15" s="80"/>
      <c r="K15" s="80"/>
      <c r="L15" s="80"/>
      <c r="M15" s="80"/>
      <c r="N15" s="80"/>
    </row>
    <row r="16" spans="1:14" ht="15" customHeight="1" x14ac:dyDescent="0.25">
      <c r="A16" s="81">
        <v>3132</v>
      </c>
      <c r="B16" s="74" t="s">
        <v>73</v>
      </c>
      <c r="C16" s="125">
        <v>24089</v>
      </c>
      <c r="D16" s="125">
        <v>275.36</v>
      </c>
      <c r="E16" s="125">
        <v>24364.36</v>
      </c>
      <c r="F16" s="80">
        <v>24364.36</v>
      </c>
      <c r="G16" s="80"/>
      <c r="H16" s="80"/>
      <c r="I16" s="80"/>
      <c r="J16" s="80"/>
      <c r="K16" s="80"/>
      <c r="L16" s="80"/>
      <c r="M16" s="80"/>
      <c r="N16" s="80"/>
    </row>
    <row r="17" spans="1:14" ht="15" customHeight="1" x14ac:dyDescent="0.25">
      <c r="A17" s="73">
        <v>32</v>
      </c>
      <c r="B17" s="77" t="s">
        <v>34</v>
      </c>
      <c r="C17" s="123">
        <v>130986.3</v>
      </c>
      <c r="D17" s="123">
        <f t="shared" ref="D17:I17" si="0">SUM(D18,D22,D33,D47)</f>
        <v>6287</v>
      </c>
      <c r="E17" s="123">
        <f t="shared" si="0"/>
        <v>137273.29999999999</v>
      </c>
      <c r="F17" s="79">
        <f t="shared" si="0"/>
        <v>66979</v>
      </c>
      <c r="G17" s="79">
        <f t="shared" si="0"/>
        <v>11388</v>
      </c>
      <c r="H17" s="79">
        <f t="shared" si="0"/>
        <v>16000</v>
      </c>
      <c r="I17" s="79">
        <f t="shared" si="0"/>
        <v>4990</v>
      </c>
      <c r="J17" s="79">
        <v>7000</v>
      </c>
      <c r="K17" s="124">
        <v>700</v>
      </c>
      <c r="L17" s="123">
        <v>30216.3</v>
      </c>
      <c r="M17" s="79"/>
      <c r="N17" s="79"/>
    </row>
    <row r="18" spans="1:14" ht="15" customHeight="1" x14ac:dyDescent="0.25">
      <c r="A18" s="73">
        <v>321</v>
      </c>
      <c r="B18" s="77" t="s">
        <v>74</v>
      </c>
      <c r="C18" s="79">
        <f>SUM(C19,C20,C21)</f>
        <v>5895</v>
      </c>
      <c r="D18" s="79">
        <f>SUM(D19,D20,D21)</f>
        <v>252</v>
      </c>
      <c r="E18" s="79">
        <f>SUM(E19,E20,E21)</f>
        <v>6147</v>
      </c>
      <c r="F18" s="79">
        <f>F19+F20+F21</f>
        <v>6147</v>
      </c>
      <c r="G18" s="79">
        <f>G19+G20+G21</f>
        <v>0</v>
      </c>
      <c r="H18" s="80"/>
      <c r="I18" s="79">
        <f>I19+I20+I21</f>
        <v>0</v>
      </c>
      <c r="J18" s="79"/>
      <c r="K18" s="79"/>
      <c r="L18" s="80"/>
      <c r="M18" s="80"/>
      <c r="N18" s="80"/>
    </row>
    <row r="19" spans="1:14" ht="15" customHeight="1" x14ac:dyDescent="0.25">
      <c r="A19" s="81">
        <v>3211</v>
      </c>
      <c r="B19" s="74" t="s">
        <v>75</v>
      </c>
      <c r="C19" s="82">
        <v>1231</v>
      </c>
      <c r="D19" s="82">
        <v>449</v>
      </c>
      <c r="E19" s="82">
        <v>1680</v>
      </c>
      <c r="F19" s="82">
        <v>1680</v>
      </c>
      <c r="G19" s="82"/>
      <c r="H19" s="80"/>
      <c r="I19" s="80"/>
      <c r="J19" s="80"/>
      <c r="K19" s="80"/>
      <c r="L19" s="80"/>
      <c r="M19" s="80"/>
      <c r="N19" s="80"/>
    </row>
    <row r="20" spans="1:14" ht="15" customHeight="1" x14ac:dyDescent="0.25">
      <c r="A20" s="81">
        <v>3212</v>
      </c>
      <c r="B20" s="74" t="s">
        <v>76</v>
      </c>
      <c r="C20" s="80">
        <v>3729</v>
      </c>
      <c r="D20" s="80">
        <v>341</v>
      </c>
      <c r="E20" s="80">
        <v>4070</v>
      </c>
      <c r="F20" s="80">
        <v>4070</v>
      </c>
      <c r="G20" s="80"/>
      <c r="H20" s="80"/>
      <c r="I20" s="80"/>
      <c r="J20" s="80"/>
      <c r="K20" s="80"/>
      <c r="L20" s="80"/>
      <c r="M20" s="80"/>
      <c r="N20" s="80"/>
    </row>
    <row r="21" spans="1:14" ht="15" customHeight="1" x14ac:dyDescent="0.25">
      <c r="A21" s="81">
        <v>3213</v>
      </c>
      <c r="B21" s="74" t="s">
        <v>77</v>
      </c>
      <c r="C21" s="82">
        <v>935</v>
      </c>
      <c r="D21" s="82">
        <v>-538</v>
      </c>
      <c r="E21" s="82">
        <v>397</v>
      </c>
      <c r="F21" s="82">
        <v>397</v>
      </c>
      <c r="G21" s="82"/>
      <c r="H21" s="80"/>
      <c r="I21" s="80"/>
      <c r="J21" s="80"/>
      <c r="K21" s="80"/>
      <c r="L21" s="80"/>
      <c r="M21" s="80"/>
      <c r="N21" s="80"/>
    </row>
    <row r="22" spans="1:14" ht="15" customHeight="1" x14ac:dyDescent="0.25">
      <c r="A22" s="73">
        <v>322</v>
      </c>
      <c r="B22" s="77" t="s">
        <v>78</v>
      </c>
      <c r="C22" s="79">
        <f>SUM(C23,C24,C25,C26,C27,C28,C29,C30,C31,C32)</f>
        <v>24106</v>
      </c>
      <c r="D22" s="79">
        <f>SUM(D23,D24,D25,D26,D27,D28,D29,D30,D31,D32)</f>
        <v>377</v>
      </c>
      <c r="E22" s="79">
        <f>SUM(E23,E24,E25,E26,E27,E28,E29,E30,E31,E32)</f>
        <v>24483</v>
      </c>
      <c r="F22" s="79">
        <f>SUM(F23,F24,F25,F26,F27,F28,F29,F30,F31,F32)</f>
        <v>17245</v>
      </c>
      <c r="G22" s="79">
        <f>SUM(G23,G24,G25,G26,G27,G28,G29,G30,G31,G32)</f>
        <v>3838</v>
      </c>
      <c r="H22" s="79">
        <f t="shared" ref="H22:J22" si="1">SUM(H23,H24,H25,H26,H27,H28,H29,H30,H31)</f>
        <v>2000</v>
      </c>
      <c r="I22" s="79">
        <f t="shared" si="1"/>
        <v>0</v>
      </c>
      <c r="J22" s="79">
        <f t="shared" si="1"/>
        <v>1000</v>
      </c>
      <c r="K22" s="124">
        <v>400</v>
      </c>
      <c r="L22" s="79">
        <f>SUM(L23,L24,L26,L27,L28,L29,L30,L31)</f>
        <v>0</v>
      </c>
      <c r="M22" s="80"/>
      <c r="N22" s="80"/>
    </row>
    <row r="23" spans="1:14" ht="15" customHeight="1" x14ac:dyDescent="0.25">
      <c r="A23" s="81">
        <v>3221</v>
      </c>
      <c r="B23" s="74" t="s">
        <v>79</v>
      </c>
      <c r="C23" s="80">
        <v>2400</v>
      </c>
      <c r="D23" s="80"/>
      <c r="E23" s="80">
        <v>2400</v>
      </c>
      <c r="F23" s="80">
        <v>2400</v>
      </c>
      <c r="G23" s="80"/>
      <c r="H23" s="80"/>
      <c r="I23" s="80"/>
      <c r="J23" s="80"/>
      <c r="K23" s="80"/>
      <c r="L23" s="80"/>
      <c r="M23" s="80"/>
      <c r="N23" s="80"/>
    </row>
    <row r="24" spans="1:14" ht="15" customHeight="1" x14ac:dyDescent="0.25">
      <c r="A24" s="81">
        <v>3222</v>
      </c>
      <c r="B24" s="74" t="s">
        <v>80</v>
      </c>
      <c r="C24" s="80">
        <v>663</v>
      </c>
      <c r="D24" s="80"/>
      <c r="E24" s="80">
        <v>663</v>
      </c>
      <c r="F24" s="80">
        <v>663</v>
      </c>
      <c r="G24" s="80"/>
      <c r="H24" s="80"/>
      <c r="I24" s="80"/>
      <c r="J24" s="80"/>
      <c r="K24" s="80"/>
      <c r="L24" s="80"/>
      <c r="M24" s="80"/>
      <c r="N24" s="80"/>
    </row>
    <row r="25" spans="1:14" ht="15" customHeight="1" x14ac:dyDescent="0.25">
      <c r="A25" s="81">
        <v>3222</v>
      </c>
      <c r="B25" s="74" t="s">
        <v>151</v>
      </c>
      <c r="C25" s="80">
        <v>2796</v>
      </c>
      <c r="D25" s="80"/>
      <c r="E25" s="80">
        <v>2796</v>
      </c>
      <c r="F25" s="80">
        <v>796</v>
      </c>
      <c r="G25" s="80">
        <v>2000</v>
      </c>
      <c r="H25" s="80"/>
      <c r="I25" s="80"/>
      <c r="J25" s="80"/>
      <c r="K25" s="80"/>
      <c r="L25" s="80"/>
      <c r="M25" s="80"/>
      <c r="N25" s="80"/>
    </row>
    <row r="26" spans="1:14" ht="15" customHeight="1" x14ac:dyDescent="0.25">
      <c r="A26" s="81">
        <v>3222</v>
      </c>
      <c r="B26" s="74" t="s">
        <v>150</v>
      </c>
      <c r="C26" s="80">
        <v>6000</v>
      </c>
      <c r="D26" s="80">
        <v>-1086</v>
      </c>
      <c r="E26" s="80">
        <f>SUM(F26,G26,H26,I26,J26,K26,L26)</f>
        <v>4914</v>
      </c>
      <c r="F26" s="80">
        <v>1000</v>
      </c>
      <c r="G26" s="80">
        <v>914</v>
      </c>
      <c r="H26" s="80">
        <v>2000</v>
      </c>
      <c r="I26" s="80"/>
      <c r="J26" s="80">
        <v>1000</v>
      </c>
      <c r="K26" s="80"/>
      <c r="L26" s="80"/>
      <c r="M26" s="80"/>
      <c r="N26" s="80"/>
    </row>
    <row r="27" spans="1:14" ht="15" customHeight="1" x14ac:dyDescent="0.25">
      <c r="A27" s="81">
        <v>3222</v>
      </c>
      <c r="B27" s="74" t="s">
        <v>108</v>
      </c>
      <c r="C27" s="82">
        <v>900</v>
      </c>
      <c r="D27" s="82"/>
      <c r="E27" s="82">
        <v>900</v>
      </c>
      <c r="F27" s="80">
        <v>500</v>
      </c>
      <c r="G27" s="80"/>
      <c r="H27" s="80"/>
      <c r="I27" s="80"/>
      <c r="J27" s="80"/>
      <c r="K27" s="82">
        <v>400</v>
      </c>
      <c r="L27" s="80"/>
      <c r="M27" s="80"/>
      <c r="N27" s="80"/>
    </row>
    <row r="28" spans="1:14" ht="15" customHeight="1" x14ac:dyDescent="0.25">
      <c r="A28" s="81">
        <v>3223</v>
      </c>
      <c r="B28" s="74" t="s">
        <v>104</v>
      </c>
      <c r="C28" s="82">
        <v>4645</v>
      </c>
      <c r="D28" s="82">
        <v>1000</v>
      </c>
      <c r="E28" s="82">
        <v>5645</v>
      </c>
      <c r="F28" s="80">
        <v>5645</v>
      </c>
      <c r="G28" s="80"/>
      <c r="H28" s="80"/>
      <c r="I28" s="80"/>
      <c r="J28" s="80"/>
      <c r="K28" s="80"/>
      <c r="L28" s="80"/>
      <c r="M28" s="80"/>
      <c r="N28" s="80"/>
    </row>
    <row r="29" spans="1:14" ht="15" customHeight="1" x14ac:dyDescent="0.25">
      <c r="A29" s="81">
        <v>3223</v>
      </c>
      <c r="B29" s="74" t="s">
        <v>103</v>
      </c>
      <c r="C29" s="82">
        <v>4114</v>
      </c>
      <c r="D29" s="82">
        <v>186</v>
      </c>
      <c r="E29" s="82">
        <v>4300</v>
      </c>
      <c r="F29" s="80">
        <v>4300</v>
      </c>
      <c r="G29" s="80"/>
      <c r="H29" s="80"/>
      <c r="I29" s="80"/>
      <c r="J29" s="80"/>
      <c r="K29" s="80"/>
      <c r="L29" s="80"/>
      <c r="M29" s="80"/>
      <c r="N29" s="80"/>
    </row>
    <row r="30" spans="1:14" ht="15" customHeight="1" x14ac:dyDescent="0.25">
      <c r="A30" s="81">
        <v>3224</v>
      </c>
      <c r="B30" s="74" t="s">
        <v>81</v>
      </c>
      <c r="C30" s="80">
        <v>664</v>
      </c>
      <c r="D30" s="80">
        <v>277</v>
      </c>
      <c r="E30" s="80">
        <v>941</v>
      </c>
      <c r="F30" s="80">
        <v>941</v>
      </c>
      <c r="G30" s="80"/>
      <c r="H30" s="80"/>
      <c r="I30" s="80"/>
      <c r="J30" s="80"/>
      <c r="K30" s="80"/>
      <c r="L30" s="80"/>
      <c r="M30" s="80"/>
      <c r="N30" s="80"/>
    </row>
    <row r="31" spans="1:14" ht="15" customHeight="1" x14ac:dyDescent="0.25">
      <c r="A31" s="81">
        <v>3225</v>
      </c>
      <c r="B31" s="74" t="s">
        <v>82</v>
      </c>
      <c r="C31" s="80">
        <v>1000</v>
      </c>
      <c r="D31" s="80"/>
      <c r="E31" s="80">
        <v>1000</v>
      </c>
      <c r="F31" s="80">
        <v>1000</v>
      </c>
      <c r="G31" s="80"/>
      <c r="H31" s="80"/>
      <c r="I31" s="80"/>
      <c r="J31" s="80"/>
      <c r="K31" s="80"/>
      <c r="L31" s="80"/>
      <c r="M31" s="80"/>
      <c r="N31" s="80"/>
    </row>
    <row r="32" spans="1:14" ht="15" customHeight="1" x14ac:dyDescent="0.25">
      <c r="A32" s="81">
        <v>3227</v>
      </c>
      <c r="B32" s="74" t="s">
        <v>163</v>
      </c>
      <c r="C32" s="126">
        <v>924</v>
      </c>
      <c r="D32" s="82"/>
      <c r="E32" s="126">
        <v>924</v>
      </c>
      <c r="F32" s="82">
        <v>0</v>
      </c>
      <c r="G32" s="82">
        <v>924</v>
      </c>
      <c r="H32" s="80"/>
      <c r="I32" s="80"/>
      <c r="J32" s="80"/>
      <c r="K32" s="80"/>
      <c r="L32" s="80"/>
      <c r="M32" s="80"/>
      <c r="N32" s="80"/>
    </row>
    <row r="33" spans="1:14" ht="15" customHeight="1" x14ac:dyDescent="0.25">
      <c r="A33" s="73">
        <v>323</v>
      </c>
      <c r="B33" s="77" t="s">
        <v>83</v>
      </c>
      <c r="C33" s="123">
        <v>96258.3</v>
      </c>
      <c r="D33" s="123">
        <f>SUM(D34,D35,D36,D37,D38,D39,D40,D41,D42,D43,D44,D45,D46)</f>
        <v>6177</v>
      </c>
      <c r="E33" s="123">
        <f>SUM(E34,E35,E36,E37,E38,E39,E40,E41,E42,E43,E44,E45,E46)</f>
        <v>102435.3</v>
      </c>
      <c r="F33" s="79">
        <f>SUM(F34,F35,F36,F37,F38,F39,F40,F41,F42,F43,F44:F45,F46)</f>
        <v>39379</v>
      </c>
      <c r="G33" s="79">
        <f t="shared" ref="G33:L33" si="2">SUM(G34,G35,G36,G37,G38,G39,G40,G41,G42,G43,G44,G45,G46)</f>
        <v>7550</v>
      </c>
      <c r="H33" s="79">
        <f t="shared" si="2"/>
        <v>14000</v>
      </c>
      <c r="I33" s="79">
        <f t="shared" si="2"/>
        <v>4990</v>
      </c>
      <c r="J33" s="79">
        <f t="shared" si="2"/>
        <v>6000</v>
      </c>
      <c r="K33" s="124">
        <v>300</v>
      </c>
      <c r="L33" s="123">
        <f t="shared" si="2"/>
        <v>30216.3</v>
      </c>
      <c r="M33" s="80"/>
      <c r="N33" s="80"/>
    </row>
    <row r="34" spans="1:14" ht="15" customHeight="1" x14ac:dyDescent="0.25">
      <c r="A34" s="81">
        <v>3231</v>
      </c>
      <c r="B34" s="74" t="s">
        <v>84</v>
      </c>
      <c r="C34" s="80">
        <v>1800</v>
      </c>
      <c r="D34" s="80">
        <v>100</v>
      </c>
      <c r="E34" s="80">
        <v>1900</v>
      </c>
      <c r="F34" s="80">
        <v>1900</v>
      </c>
      <c r="G34" s="80"/>
      <c r="H34" s="80"/>
      <c r="I34" s="80"/>
      <c r="J34" s="80"/>
      <c r="K34" s="80"/>
      <c r="L34" s="80"/>
      <c r="M34" s="80"/>
      <c r="N34" s="80"/>
    </row>
    <row r="35" spans="1:14" ht="15" customHeight="1" x14ac:dyDescent="0.25">
      <c r="A35" s="81">
        <v>3232</v>
      </c>
      <c r="B35" s="74" t="s">
        <v>85</v>
      </c>
      <c r="C35" s="82">
        <v>1950</v>
      </c>
      <c r="D35" s="82">
        <v>680</v>
      </c>
      <c r="E35" s="82">
        <v>2630</v>
      </c>
      <c r="F35" s="80">
        <v>2630</v>
      </c>
      <c r="G35" s="80"/>
      <c r="H35" s="80"/>
      <c r="I35" s="80"/>
      <c r="J35" s="80"/>
      <c r="K35" s="80"/>
      <c r="L35" s="80"/>
      <c r="M35" s="80"/>
      <c r="N35" s="80"/>
    </row>
    <row r="36" spans="1:14" ht="15" customHeight="1" x14ac:dyDescent="0.25">
      <c r="A36" s="81">
        <v>3233</v>
      </c>
      <c r="B36" s="74" t="s">
        <v>86</v>
      </c>
      <c r="C36" s="82">
        <v>2700</v>
      </c>
      <c r="D36" s="82"/>
      <c r="E36" s="82">
        <v>2700</v>
      </c>
      <c r="F36" s="82">
        <v>2700</v>
      </c>
      <c r="G36" s="80"/>
      <c r="H36" s="80"/>
      <c r="I36" s="80"/>
      <c r="J36" s="80"/>
      <c r="K36" s="80"/>
      <c r="L36" s="80"/>
      <c r="M36" s="80"/>
      <c r="N36" s="80"/>
    </row>
    <row r="37" spans="1:14" ht="15" customHeight="1" x14ac:dyDescent="0.25">
      <c r="A37" s="81">
        <v>3234</v>
      </c>
      <c r="B37" s="74" t="s">
        <v>87</v>
      </c>
      <c r="C37" s="80">
        <v>550</v>
      </c>
      <c r="D37" s="80"/>
      <c r="E37" s="80">
        <v>550</v>
      </c>
      <c r="F37" s="80">
        <v>550</v>
      </c>
      <c r="G37" s="80"/>
      <c r="H37" s="80"/>
      <c r="I37" s="80"/>
      <c r="J37" s="80"/>
      <c r="K37" s="80"/>
      <c r="L37" s="80"/>
      <c r="M37" s="80"/>
      <c r="N37" s="80"/>
    </row>
    <row r="38" spans="1:14" ht="15" customHeight="1" x14ac:dyDescent="0.25">
      <c r="A38" s="81">
        <v>3235</v>
      </c>
      <c r="B38" s="74" t="s">
        <v>134</v>
      </c>
      <c r="C38" s="82">
        <v>12095</v>
      </c>
      <c r="D38" s="82">
        <v>1405</v>
      </c>
      <c r="E38" s="82">
        <v>13500</v>
      </c>
      <c r="F38" s="82">
        <v>13500</v>
      </c>
      <c r="G38" s="80"/>
      <c r="H38" s="80"/>
      <c r="I38" s="80"/>
      <c r="J38" s="80"/>
      <c r="K38" s="80"/>
      <c r="L38" s="80"/>
      <c r="M38" s="80"/>
      <c r="N38" s="80"/>
    </row>
    <row r="39" spans="1:14" ht="15" customHeight="1" x14ac:dyDescent="0.25">
      <c r="A39" s="81">
        <v>3237</v>
      </c>
      <c r="B39" s="74" t="s">
        <v>88</v>
      </c>
      <c r="C39" s="80">
        <v>1327</v>
      </c>
      <c r="D39" s="80"/>
      <c r="E39" s="80">
        <v>1327</v>
      </c>
      <c r="F39" s="80">
        <v>1327</v>
      </c>
      <c r="G39" s="80"/>
      <c r="H39" s="80"/>
      <c r="I39" s="80"/>
      <c r="J39" s="80"/>
      <c r="K39" s="80"/>
      <c r="L39" s="80"/>
      <c r="M39" s="80"/>
      <c r="N39" s="80"/>
    </row>
    <row r="40" spans="1:14" ht="15" customHeight="1" x14ac:dyDescent="0.25">
      <c r="A40" s="81">
        <v>3237</v>
      </c>
      <c r="B40" s="74" t="s">
        <v>145</v>
      </c>
      <c r="C40" s="82">
        <v>39000</v>
      </c>
      <c r="D40" s="82">
        <v>4739</v>
      </c>
      <c r="E40" s="82">
        <f>SUM(F40,G40,H40,I40,J40,K40,L40)</f>
        <v>43739</v>
      </c>
      <c r="F40" s="80">
        <v>2000</v>
      </c>
      <c r="G40" s="80">
        <v>6739</v>
      </c>
      <c r="H40" s="82">
        <v>8000</v>
      </c>
      <c r="I40" s="82">
        <v>3000</v>
      </c>
      <c r="J40" s="80">
        <v>4000</v>
      </c>
      <c r="K40" s="80"/>
      <c r="L40" s="80">
        <v>20000</v>
      </c>
      <c r="M40" s="80"/>
      <c r="N40" s="80"/>
    </row>
    <row r="41" spans="1:14" ht="15" customHeight="1" x14ac:dyDescent="0.25">
      <c r="A41" s="81">
        <v>3237</v>
      </c>
      <c r="B41" s="74" t="s">
        <v>146</v>
      </c>
      <c r="C41" s="80">
        <v>5990</v>
      </c>
      <c r="D41" s="82"/>
      <c r="E41" s="80">
        <f>SUM(F41,G41,H41,I41,J41,K41,L41)</f>
        <v>5990</v>
      </c>
      <c r="F41" s="80">
        <v>2000</v>
      </c>
      <c r="G41" s="80"/>
      <c r="H41" s="82">
        <v>2000</v>
      </c>
      <c r="I41" s="82">
        <v>1990</v>
      </c>
      <c r="J41" s="80"/>
      <c r="K41" s="80"/>
      <c r="L41" s="80"/>
      <c r="M41" s="80"/>
      <c r="N41" s="80"/>
    </row>
    <row r="42" spans="1:14" ht="15" customHeight="1" x14ac:dyDescent="0.25">
      <c r="A42" s="81">
        <v>3238</v>
      </c>
      <c r="B42" s="74" t="s">
        <v>89</v>
      </c>
      <c r="C42" s="80">
        <v>3500</v>
      </c>
      <c r="D42" s="80"/>
      <c r="E42" s="80">
        <v>3500</v>
      </c>
      <c r="F42" s="80">
        <v>3500</v>
      </c>
      <c r="G42" s="80"/>
      <c r="H42" s="80"/>
      <c r="I42" s="80"/>
      <c r="J42" s="80"/>
      <c r="K42" s="80"/>
      <c r="L42" s="80"/>
      <c r="M42" s="80"/>
      <c r="N42" s="80"/>
    </row>
    <row r="43" spans="1:14" ht="15" customHeight="1" x14ac:dyDescent="0.25">
      <c r="A43" s="81">
        <v>3239</v>
      </c>
      <c r="B43" s="74" t="s">
        <v>90</v>
      </c>
      <c r="C43" s="82">
        <v>3053</v>
      </c>
      <c r="D43" s="82">
        <v>1442</v>
      </c>
      <c r="E43" s="82">
        <v>4495</v>
      </c>
      <c r="F43" s="80">
        <v>4495</v>
      </c>
      <c r="G43" s="80"/>
      <c r="H43" s="80"/>
      <c r="I43" s="121"/>
      <c r="J43" s="80"/>
      <c r="K43" s="80"/>
      <c r="L43" s="80"/>
      <c r="M43" s="80"/>
      <c r="N43" s="80"/>
    </row>
    <row r="44" spans="1:14" ht="15" customHeight="1" x14ac:dyDescent="0.25">
      <c r="A44" s="81">
        <v>3239</v>
      </c>
      <c r="B44" s="74" t="s">
        <v>147</v>
      </c>
      <c r="C44" s="127">
        <v>17216.3</v>
      </c>
      <c r="D44" s="127">
        <v>-2189</v>
      </c>
      <c r="E44" s="127">
        <f>SUM(F44,G44,H44,I44,J44,K44,L44)</f>
        <v>15027.3</v>
      </c>
      <c r="F44" s="80">
        <v>2000</v>
      </c>
      <c r="G44" s="80">
        <v>811</v>
      </c>
      <c r="H44" s="121"/>
      <c r="I44" s="80"/>
      <c r="J44" s="80">
        <v>2000</v>
      </c>
      <c r="K44" s="80"/>
      <c r="L44" s="125">
        <v>10216.299999999999</v>
      </c>
      <c r="M44" s="80"/>
      <c r="N44" s="80"/>
    </row>
    <row r="45" spans="1:14" ht="15" customHeight="1" x14ac:dyDescent="0.25">
      <c r="A45" s="83">
        <v>3239</v>
      </c>
      <c r="B45" s="84" t="s">
        <v>148</v>
      </c>
      <c r="C45" s="80">
        <v>300</v>
      </c>
      <c r="D45" s="80"/>
      <c r="E45" s="80">
        <v>300</v>
      </c>
      <c r="F45" s="80">
        <v>0</v>
      </c>
      <c r="G45" s="80"/>
      <c r="H45" s="80"/>
      <c r="I45" s="80"/>
      <c r="J45" s="80"/>
      <c r="K45" s="80">
        <v>300</v>
      </c>
      <c r="L45" s="80"/>
      <c r="M45" s="80"/>
      <c r="N45" s="80"/>
    </row>
    <row r="46" spans="1:14" ht="15" customHeight="1" x14ac:dyDescent="0.25">
      <c r="A46" s="83">
        <v>3239</v>
      </c>
      <c r="B46" s="84" t="s">
        <v>149</v>
      </c>
      <c r="C46" s="80">
        <v>6777</v>
      </c>
      <c r="D46" s="80"/>
      <c r="E46" s="80">
        <f>SUM(F46,G46,H46,I46,J46,K46,L46)</f>
        <v>6777</v>
      </c>
      <c r="F46" s="80">
        <v>2777</v>
      </c>
      <c r="G46" s="80"/>
      <c r="H46" s="80">
        <v>4000</v>
      </c>
      <c r="I46" s="80"/>
      <c r="J46" s="80"/>
      <c r="K46" s="80"/>
      <c r="L46" s="80"/>
      <c r="M46" s="80"/>
      <c r="N46" s="80"/>
    </row>
    <row r="47" spans="1:14" ht="15" customHeight="1" x14ac:dyDescent="0.25">
      <c r="A47" s="73">
        <v>329</v>
      </c>
      <c r="B47" s="77" t="s">
        <v>91</v>
      </c>
      <c r="C47" s="79">
        <v>4727</v>
      </c>
      <c r="D47" s="79">
        <f>SUM(D48,D49,D50,D51,D52)</f>
        <v>-519</v>
      </c>
      <c r="E47" s="79">
        <f>SUM(E48,E49,E50,E51,E52)</f>
        <v>4208</v>
      </c>
      <c r="F47" s="79">
        <f>SUM(F48,F49,F50,F51,F52)</f>
        <v>4208</v>
      </c>
      <c r="G47" s="79"/>
      <c r="H47" s="79"/>
      <c r="I47" s="79">
        <f>SUM(I48,I49,I50,I51,I52)</f>
        <v>0</v>
      </c>
      <c r="J47" s="79"/>
      <c r="K47" s="79"/>
      <c r="L47" s="79"/>
      <c r="M47" s="80"/>
      <c r="N47" s="80"/>
    </row>
    <row r="48" spans="1:14" ht="15" customHeight="1" x14ac:dyDescent="0.25">
      <c r="A48" s="81">
        <v>3292</v>
      </c>
      <c r="B48" s="74" t="s">
        <v>92</v>
      </c>
      <c r="C48" s="80">
        <v>1500</v>
      </c>
      <c r="D48" s="80">
        <v>-1000</v>
      </c>
      <c r="E48" s="80">
        <v>500</v>
      </c>
      <c r="F48" s="80">
        <v>500</v>
      </c>
      <c r="G48" s="80"/>
      <c r="H48" s="80"/>
      <c r="I48" s="80"/>
      <c r="J48" s="80"/>
      <c r="K48" s="80"/>
      <c r="L48" s="80"/>
      <c r="M48" s="80"/>
      <c r="N48" s="80"/>
    </row>
    <row r="49" spans="1:14" ht="15" customHeight="1" x14ac:dyDescent="0.25">
      <c r="A49" s="81">
        <v>3293</v>
      </c>
      <c r="B49" s="74" t="s">
        <v>93</v>
      </c>
      <c r="C49" s="82">
        <v>2027</v>
      </c>
      <c r="D49" s="82"/>
      <c r="E49" s="82">
        <v>2027</v>
      </c>
      <c r="F49" s="82">
        <v>2027</v>
      </c>
      <c r="G49" s="80"/>
      <c r="H49" s="80"/>
      <c r="I49" s="80"/>
      <c r="J49" s="80"/>
      <c r="K49" s="80"/>
      <c r="L49" s="80"/>
      <c r="M49" s="80"/>
      <c r="N49" s="80"/>
    </row>
    <row r="50" spans="1:14" ht="15" customHeight="1" x14ac:dyDescent="0.25">
      <c r="A50" s="81">
        <v>3294</v>
      </c>
      <c r="B50" s="74" t="s">
        <v>135</v>
      </c>
      <c r="C50" s="80">
        <v>200</v>
      </c>
      <c r="D50" s="80">
        <v>-71</v>
      </c>
      <c r="E50" s="80">
        <v>129</v>
      </c>
      <c r="F50" s="80">
        <v>129</v>
      </c>
      <c r="G50" s="80"/>
      <c r="H50" s="80"/>
      <c r="I50" s="80"/>
      <c r="J50" s="80"/>
      <c r="K50" s="80"/>
      <c r="L50" s="80"/>
      <c r="M50" s="80"/>
      <c r="N50" s="80"/>
    </row>
    <row r="51" spans="1:14" ht="15" customHeight="1" x14ac:dyDescent="0.25">
      <c r="A51" s="83">
        <v>3295</v>
      </c>
      <c r="B51" s="84" t="s">
        <v>94</v>
      </c>
      <c r="C51" s="80">
        <v>200</v>
      </c>
      <c r="D51" s="80">
        <v>-148</v>
      </c>
      <c r="E51" s="80">
        <v>52</v>
      </c>
      <c r="F51" s="80">
        <v>52</v>
      </c>
      <c r="G51" s="80"/>
      <c r="H51" s="80"/>
      <c r="I51" s="80"/>
      <c r="J51" s="80"/>
      <c r="K51" s="80"/>
      <c r="L51" s="80"/>
      <c r="M51" s="80"/>
      <c r="N51" s="80"/>
    </row>
    <row r="52" spans="1:14" ht="15" customHeight="1" x14ac:dyDescent="0.25">
      <c r="A52" s="83">
        <v>3299</v>
      </c>
      <c r="B52" s="84" t="s">
        <v>91</v>
      </c>
      <c r="C52" s="80">
        <v>800</v>
      </c>
      <c r="D52" s="80">
        <v>700</v>
      </c>
      <c r="E52" s="80">
        <v>1500</v>
      </c>
      <c r="F52" s="80">
        <v>1500</v>
      </c>
      <c r="G52" s="80"/>
      <c r="H52" s="80"/>
      <c r="I52" s="80"/>
      <c r="J52" s="80"/>
      <c r="K52" s="80"/>
      <c r="L52" s="80"/>
      <c r="M52" s="80"/>
      <c r="N52" s="80"/>
    </row>
    <row r="53" spans="1:14" ht="15" customHeight="1" x14ac:dyDescent="0.25">
      <c r="A53" s="73">
        <v>34</v>
      </c>
      <c r="B53" s="77" t="s">
        <v>95</v>
      </c>
      <c r="C53" s="79">
        <v>651</v>
      </c>
      <c r="D53" s="79">
        <v>400</v>
      </c>
      <c r="E53" s="79">
        <v>1051</v>
      </c>
      <c r="F53" s="79">
        <f>F54</f>
        <v>1051</v>
      </c>
      <c r="G53" s="79"/>
      <c r="H53" s="79"/>
      <c r="I53" s="79"/>
      <c r="J53" s="79"/>
      <c r="K53" s="79"/>
      <c r="L53" s="79"/>
      <c r="M53" s="79"/>
      <c r="N53" s="79"/>
    </row>
    <row r="54" spans="1:14" ht="15" customHeight="1" x14ac:dyDescent="0.25">
      <c r="A54" s="73">
        <v>343</v>
      </c>
      <c r="B54" s="77" t="s">
        <v>96</v>
      </c>
      <c r="C54" s="79">
        <f>SUM(C55,C56)</f>
        <v>651</v>
      </c>
      <c r="D54" s="79">
        <v>400</v>
      </c>
      <c r="E54" s="79">
        <f>SUM(E55,E56)</f>
        <v>1051</v>
      </c>
      <c r="F54" s="79">
        <f>F55+F56</f>
        <v>1051</v>
      </c>
      <c r="G54" s="79"/>
      <c r="H54" s="80"/>
      <c r="I54" s="79"/>
      <c r="J54" s="79"/>
      <c r="K54" s="79"/>
      <c r="L54" s="79"/>
      <c r="M54" s="80"/>
      <c r="N54" s="80"/>
    </row>
    <row r="55" spans="1:14" ht="15" customHeight="1" x14ac:dyDescent="0.25">
      <c r="A55" s="81">
        <v>3431</v>
      </c>
      <c r="B55" s="74" t="s">
        <v>97</v>
      </c>
      <c r="C55" s="80">
        <v>650</v>
      </c>
      <c r="D55" s="80">
        <v>400</v>
      </c>
      <c r="E55" s="80">
        <v>1050</v>
      </c>
      <c r="F55" s="80">
        <v>1050</v>
      </c>
      <c r="G55" s="80"/>
      <c r="H55" s="80"/>
      <c r="I55" s="80"/>
      <c r="J55" s="80"/>
      <c r="K55" s="80"/>
      <c r="L55" s="80"/>
      <c r="M55" s="80"/>
      <c r="N55" s="80"/>
    </row>
    <row r="56" spans="1:14" ht="15" customHeight="1" x14ac:dyDescent="0.25">
      <c r="A56" s="81">
        <v>3433</v>
      </c>
      <c r="B56" s="74" t="s">
        <v>98</v>
      </c>
      <c r="C56" s="80">
        <v>1</v>
      </c>
      <c r="D56" s="80"/>
      <c r="E56" s="80">
        <v>1</v>
      </c>
      <c r="F56" s="80">
        <v>1</v>
      </c>
      <c r="G56" s="80"/>
      <c r="H56" s="80"/>
      <c r="I56" s="80"/>
      <c r="J56" s="80"/>
      <c r="K56" s="80"/>
      <c r="L56" s="80"/>
      <c r="M56" s="80"/>
      <c r="N56" s="80"/>
    </row>
    <row r="57" spans="1:14" ht="15" customHeight="1" x14ac:dyDescent="0.25">
      <c r="A57" s="85">
        <v>4</v>
      </c>
      <c r="B57" s="84" t="s">
        <v>23</v>
      </c>
      <c r="C57" s="79">
        <v>31618</v>
      </c>
      <c r="D57" s="79">
        <f>SUM(D58,D61)</f>
        <v>3729</v>
      </c>
      <c r="E57" s="79">
        <f>SUM(F57,G57,H57,I57,J57,K57,L57)</f>
        <v>35347</v>
      </c>
      <c r="F57" s="79">
        <v>13347</v>
      </c>
      <c r="G57" s="79"/>
      <c r="H57" s="124">
        <v>22000</v>
      </c>
      <c r="I57" s="79">
        <f>I61</f>
        <v>0</v>
      </c>
      <c r="J57" s="79">
        <v>0</v>
      </c>
      <c r="K57" s="79"/>
      <c r="L57" s="79">
        <v>0</v>
      </c>
      <c r="M57" s="80"/>
      <c r="N57" s="80"/>
    </row>
    <row r="58" spans="1:14" ht="15" customHeight="1" x14ac:dyDescent="0.25">
      <c r="A58" s="85">
        <v>41</v>
      </c>
      <c r="B58" s="84" t="s">
        <v>136</v>
      </c>
      <c r="C58" s="124">
        <v>22000</v>
      </c>
      <c r="D58" s="124"/>
      <c r="E58" s="124">
        <v>22000</v>
      </c>
      <c r="F58" s="79"/>
      <c r="G58" s="80"/>
      <c r="H58" s="124">
        <v>22000</v>
      </c>
      <c r="I58" s="79"/>
      <c r="J58" s="79"/>
      <c r="K58" s="79"/>
      <c r="L58" s="79"/>
      <c r="M58" s="80"/>
      <c r="N58" s="80"/>
    </row>
    <row r="59" spans="1:14" ht="15" customHeight="1" x14ac:dyDescent="0.25">
      <c r="A59" s="85">
        <v>412</v>
      </c>
      <c r="B59" s="84" t="s">
        <v>137</v>
      </c>
      <c r="C59" s="124">
        <v>22000</v>
      </c>
      <c r="D59" s="124"/>
      <c r="E59" s="124">
        <v>22000</v>
      </c>
      <c r="F59" s="79"/>
      <c r="G59" s="80"/>
      <c r="H59" s="124">
        <v>22000</v>
      </c>
      <c r="I59" s="79"/>
      <c r="J59" s="79"/>
      <c r="K59" s="79"/>
      <c r="L59" s="79"/>
      <c r="M59" s="80"/>
      <c r="N59" s="80"/>
    </row>
    <row r="60" spans="1:14" ht="15" customHeight="1" x14ac:dyDescent="0.25">
      <c r="A60" s="83">
        <v>4124</v>
      </c>
      <c r="B60" s="84" t="s">
        <v>138</v>
      </c>
      <c r="C60" s="80">
        <v>22000</v>
      </c>
      <c r="D60" s="82"/>
      <c r="E60" s="80">
        <v>22000</v>
      </c>
      <c r="F60" s="80"/>
      <c r="G60" s="80"/>
      <c r="H60" s="80">
        <v>22000</v>
      </c>
      <c r="I60" s="79"/>
      <c r="J60" s="79"/>
      <c r="K60" s="79"/>
      <c r="L60" s="79"/>
      <c r="M60" s="80"/>
      <c r="N60" s="80"/>
    </row>
    <row r="61" spans="1:14" ht="15" customHeight="1" x14ac:dyDescent="0.25">
      <c r="A61" s="85">
        <v>42</v>
      </c>
      <c r="B61" s="84" t="s">
        <v>58</v>
      </c>
      <c r="C61" s="79">
        <v>9618</v>
      </c>
      <c r="D61" s="79">
        <f>SUM(D62,D65,D68)</f>
        <v>3729</v>
      </c>
      <c r="E61" s="79">
        <f t="shared" ref="E61:E64" si="3">SUM(F61,G61,H61,I61,J61,K61,L61)</f>
        <v>13347</v>
      </c>
      <c r="F61" s="79">
        <f>SUM(F62,F65,F68)</f>
        <v>13347</v>
      </c>
      <c r="G61" s="80"/>
      <c r="H61" s="79"/>
      <c r="I61" s="79"/>
      <c r="J61" s="79"/>
      <c r="K61" s="79"/>
      <c r="L61" s="80"/>
      <c r="M61" s="80"/>
      <c r="N61" s="80"/>
    </row>
    <row r="62" spans="1:14" ht="15" customHeight="1" x14ac:dyDescent="0.25">
      <c r="A62" s="73">
        <v>422</v>
      </c>
      <c r="B62" s="77" t="s">
        <v>99</v>
      </c>
      <c r="C62" s="79">
        <v>4300</v>
      </c>
      <c r="D62" s="79"/>
      <c r="E62" s="79">
        <f t="shared" si="3"/>
        <v>4300</v>
      </c>
      <c r="F62" s="79">
        <f>SUM(F63,F64)</f>
        <v>4300</v>
      </c>
      <c r="G62" s="79"/>
      <c r="H62" s="79"/>
      <c r="I62" s="79"/>
      <c r="J62" s="79"/>
      <c r="K62" s="79"/>
      <c r="L62" s="79"/>
      <c r="M62" s="79"/>
      <c r="N62" s="79"/>
    </row>
    <row r="63" spans="1:14" ht="15" customHeight="1" x14ac:dyDescent="0.25">
      <c r="A63" s="81">
        <v>4221</v>
      </c>
      <c r="B63" s="74" t="s">
        <v>109</v>
      </c>
      <c r="C63" s="80">
        <v>2200</v>
      </c>
      <c r="D63" s="80"/>
      <c r="E63" s="80">
        <f t="shared" si="3"/>
        <v>2200</v>
      </c>
      <c r="F63" s="80">
        <v>2200</v>
      </c>
      <c r="G63" s="80"/>
      <c r="H63" s="80"/>
      <c r="I63" s="79"/>
      <c r="J63" s="79"/>
      <c r="K63" s="79"/>
      <c r="L63" s="80"/>
      <c r="M63" s="80"/>
      <c r="N63" s="80"/>
    </row>
    <row r="64" spans="1:14" ht="15" customHeight="1" x14ac:dyDescent="0.25">
      <c r="A64" s="81">
        <v>4221</v>
      </c>
      <c r="B64" s="74" t="s">
        <v>110</v>
      </c>
      <c r="C64" s="80">
        <v>2100</v>
      </c>
      <c r="D64" s="80"/>
      <c r="E64" s="80">
        <f t="shared" si="3"/>
        <v>2100</v>
      </c>
      <c r="F64" s="80">
        <v>2100</v>
      </c>
      <c r="G64" s="80"/>
      <c r="H64" s="80"/>
      <c r="I64" s="80"/>
      <c r="J64" s="80"/>
      <c r="K64" s="80"/>
      <c r="L64" s="80"/>
      <c r="M64" s="80"/>
      <c r="N64" s="80"/>
    </row>
    <row r="65" spans="1:14" s="93" customFormat="1" ht="15" customHeight="1" x14ac:dyDescent="0.25">
      <c r="A65" s="73">
        <v>424</v>
      </c>
      <c r="B65" s="77" t="s">
        <v>111</v>
      </c>
      <c r="C65" s="79">
        <v>5318</v>
      </c>
      <c r="D65" s="79">
        <f>SUM(D66,D67)</f>
        <v>3729</v>
      </c>
      <c r="E65" s="79">
        <f>SUM(E66,E67)</f>
        <v>9047</v>
      </c>
      <c r="F65" s="79">
        <v>9047</v>
      </c>
      <c r="G65" s="79"/>
      <c r="H65" s="79"/>
      <c r="I65" s="79"/>
      <c r="J65" s="79"/>
      <c r="K65" s="79"/>
      <c r="L65" s="79"/>
      <c r="M65" s="79"/>
      <c r="N65" s="79"/>
    </row>
    <row r="66" spans="1:14" s="93" customFormat="1" ht="15" customHeight="1" x14ac:dyDescent="0.25">
      <c r="A66" s="81">
        <v>4241</v>
      </c>
      <c r="B66" s="74" t="s">
        <v>165</v>
      </c>
      <c r="C66" s="80"/>
      <c r="D66" s="80">
        <v>47</v>
      </c>
      <c r="E66" s="80">
        <v>47</v>
      </c>
      <c r="F66" s="80">
        <v>47</v>
      </c>
      <c r="G66" s="80"/>
      <c r="H66" s="80"/>
      <c r="I66" s="80"/>
      <c r="J66" s="80"/>
      <c r="K66" s="80"/>
      <c r="L66" s="80"/>
      <c r="M66" s="79"/>
      <c r="N66" s="79"/>
    </row>
    <row r="67" spans="1:14" ht="15" customHeight="1" x14ac:dyDescent="0.25">
      <c r="A67" s="81">
        <v>4242</v>
      </c>
      <c r="B67" s="74" t="s">
        <v>139</v>
      </c>
      <c r="C67" s="80">
        <v>5318</v>
      </c>
      <c r="D67" s="80">
        <v>3682</v>
      </c>
      <c r="E67" s="80">
        <v>9000</v>
      </c>
      <c r="F67" s="80">
        <v>9000</v>
      </c>
      <c r="G67" s="80"/>
      <c r="H67" s="80"/>
      <c r="I67" s="80"/>
      <c r="J67" s="80"/>
      <c r="K67" s="80"/>
      <c r="L67" s="80"/>
      <c r="M67" s="80"/>
      <c r="N67" s="80"/>
    </row>
    <row r="68" spans="1:14" s="93" customFormat="1" ht="15" customHeight="1" x14ac:dyDescent="0.25">
      <c r="A68" s="73">
        <v>426</v>
      </c>
      <c r="B68" s="77" t="s">
        <v>112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  <row r="69" spans="1:14" ht="15" customHeight="1" x14ac:dyDescent="0.25">
      <c r="A69" s="81">
        <v>4262</v>
      </c>
      <c r="B69" s="74" t="s">
        <v>152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1:14" ht="15" customHeight="1" x14ac:dyDescent="0.25">
      <c r="A70" s="81"/>
      <c r="B70" s="97" t="s">
        <v>113</v>
      </c>
      <c r="C70" s="123">
        <f>SUM(C9,C57)</f>
        <v>342922.3</v>
      </c>
      <c r="D70" s="123">
        <f>SUM(D9,D57)</f>
        <v>10512.51</v>
      </c>
      <c r="E70" s="123">
        <f>SUM(E9,E57)</f>
        <v>353434.81</v>
      </c>
      <c r="F70" s="79">
        <f>SUM(F9,F57)</f>
        <v>261140.51</v>
      </c>
      <c r="G70" s="79">
        <f>SUM(G8)</f>
        <v>11388</v>
      </c>
      <c r="H70" s="79">
        <f>SUM(H9,H57)</f>
        <v>38000</v>
      </c>
      <c r="I70" s="79">
        <f>SUM(I8)</f>
        <v>4990</v>
      </c>
      <c r="J70" s="79">
        <v>7000</v>
      </c>
      <c r="K70" s="79">
        <v>700</v>
      </c>
      <c r="L70" s="123">
        <v>30216.3</v>
      </c>
      <c r="M70" s="80"/>
      <c r="N70" s="80"/>
    </row>
    <row r="71" spans="1:14" ht="15" customHeight="1" x14ac:dyDescent="0.25">
      <c r="A71" s="94"/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3" spans="1:14" x14ac:dyDescent="0.25">
      <c r="A73" t="s">
        <v>166</v>
      </c>
      <c r="B73" t="s">
        <v>187</v>
      </c>
      <c r="F73" t="s">
        <v>154</v>
      </c>
    </row>
  </sheetData>
  <mergeCells count="3">
    <mergeCell ref="A1:N1"/>
    <mergeCell ref="A4:N4"/>
    <mergeCell ref="A5:N5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RASHODI 4.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gradskimng@outlook.com</cp:lastModifiedBy>
  <cp:lastPrinted>2024-12-10T08:33:32Z</cp:lastPrinted>
  <dcterms:created xsi:type="dcterms:W3CDTF">2022-08-12T12:51:27Z</dcterms:created>
  <dcterms:modified xsi:type="dcterms:W3CDTF">2024-12-31T06:54:54Z</dcterms:modified>
</cp:coreProperties>
</file>