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mng\Desktop\IVICA -objava\"/>
    </mc:Choice>
  </mc:AlternateContent>
  <xr:revisionPtr revIDLastSave="0" documentId="13_ncr:1_{7418636F-3767-4392-ADD0-BAD7EE55FF43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RASHODI 4. RAZINA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3" l="1"/>
  <c r="F33" i="3"/>
  <c r="F34" i="3"/>
  <c r="F38" i="3"/>
  <c r="H55" i="3"/>
  <c r="H50" i="3" s="1"/>
  <c r="I55" i="3"/>
  <c r="I50" i="3" s="1"/>
  <c r="I38" i="3"/>
  <c r="H34" i="3"/>
  <c r="H33" i="3" s="1"/>
  <c r="I34" i="3"/>
  <c r="H19" i="3"/>
  <c r="H11" i="3" s="1"/>
  <c r="H21" i="3"/>
  <c r="I19" i="3"/>
  <c r="I21" i="3"/>
  <c r="I16" i="3"/>
  <c r="I14" i="3"/>
  <c r="I11" i="3" l="1"/>
  <c r="I33" i="3"/>
  <c r="I32" i="3" s="1"/>
  <c r="H32" i="3"/>
  <c r="I25" i="3"/>
  <c r="I24" i="3" s="1"/>
  <c r="H25" i="3"/>
  <c r="H24" i="3" s="1"/>
  <c r="H10" i="3" s="1"/>
  <c r="H7" i="7"/>
  <c r="H6" i="7"/>
  <c r="G9" i="7"/>
  <c r="G8" i="7"/>
  <c r="F11" i="2"/>
  <c r="F9" i="2" s="1"/>
  <c r="I44" i="7"/>
  <c r="H44" i="7"/>
  <c r="I48" i="7"/>
  <c r="I47" i="7" s="1"/>
  <c r="H48" i="7"/>
  <c r="H47" i="7" s="1"/>
  <c r="I52" i="7"/>
  <c r="H52" i="7"/>
  <c r="I40" i="7"/>
  <c r="H40" i="7"/>
  <c r="H39" i="7" s="1"/>
  <c r="K47" i="7"/>
  <c r="I13" i="7"/>
  <c r="H13" i="7"/>
  <c r="H12" i="7"/>
  <c r="I36" i="7"/>
  <c r="I35" i="7"/>
  <c r="I33" i="7"/>
  <c r="I32" i="7"/>
  <c r="I30" i="7"/>
  <c r="I29" i="7"/>
  <c r="I27" i="7"/>
  <c r="I24" i="7"/>
  <c r="I23" i="7"/>
  <c r="I21" i="7"/>
  <c r="I37" i="7"/>
  <c r="H37" i="7"/>
  <c r="H35" i="7"/>
  <c r="H34" i="7" s="1"/>
  <c r="H32" i="7"/>
  <c r="H31" i="7" s="1"/>
  <c r="H28" i="7"/>
  <c r="H26" i="7"/>
  <c r="H22" i="7"/>
  <c r="H20" i="7"/>
  <c r="H19" i="7" s="1"/>
  <c r="H17" i="7"/>
  <c r="H16" i="7" s="1"/>
  <c r="E9" i="2"/>
  <c r="E87" i="2"/>
  <c r="E82" i="2" s="1"/>
  <c r="E88" i="2"/>
  <c r="F99" i="2"/>
  <c r="F95" i="2" s="1"/>
  <c r="E11" i="2"/>
  <c r="O87" i="2"/>
  <c r="O84" i="2"/>
  <c r="O83" i="2" s="1"/>
  <c r="O68" i="2"/>
  <c r="O44" i="2"/>
  <c r="O28" i="2"/>
  <c r="O22" i="2"/>
  <c r="O17" i="2"/>
  <c r="O15" i="2"/>
  <c r="O11" i="2"/>
  <c r="K17" i="2"/>
  <c r="I17" i="2"/>
  <c r="H17" i="2"/>
  <c r="H10" i="2" s="1"/>
  <c r="D21" i="2"/>
  <c r="D95" i="2"/>
  <c r="D88" i="2"/>
  <c r="D68" i="2"/>
  <c r="D44" i="2"/>
  <c r="D28" i="2"/>
  <c r="D22" i="2"/>
  <c r="D17" i="2"/>
  <c r="D15" i="2"/>
  <c r="D11" i="2"/>
  <c r="G95" i="2"/>
  <c r="F17" i="2"/>
  <c r="E17" i="2"/>
  <c r="F88" i="2"/>
  <c r="F84" i="2"/>
  <c r="F83" i="2" s="1"/>
  <c r="F79" i="2"/>
  <c r="F78" i="2" s="1"/>
  <c r="F68" i="2"/>
  <c r="E44" i="2"/>
  <c r="F44" i="2"/>
  <c r="F28" i="2"/>
  <c r="F22" i="2"/>
  <c r="F15" i="2"/>
  <c r="E100" i="2"/>
  <c r="E95" i="2"/>
  <c r="E84" i="2"/>
  <c r="E83" i="2" s="1"/>
  <c r="E79" i="2"/>
  <c r="E68" i="2"/>
  <c r="E28" i="2"/>
  <c r="E22" i="2"/>
  <c r="E15" i="2"/>
  <c r="Q68" i="2"/>
  <c r="P87" i="2"/>
  <c r="P82" i="2" s="1"/>
  <c r="P84" i="2"/>
  <c r="P83" i="2"/>
  <c r="Q95" i="2"/>
  <c r="Q88" i="2"/>
  <c r="Q87" i="2"/>
  <c r="Q84" i="2"/>
  <c r="Q83" i="2" s="1"/>
  <c r="Q79" i="2"/>
  <c r="Q78" i="2" s="1"/>
  <c r="Q44" i="2"/>
  <c r="Q28" i="2"/>
  <c r="P28" i="2"/>
  <c r="G44" i="2"/>
  <c r="I44" i="2"/>
  <c r="K44" i="2"/>
  <c r="L44" i="2"/>
  <c r="M44" i="2"/>
  <c r="P44" i="2"/>
  <c r="Q21" i="2"/>
  <c r="Q9" i="2" s="1"/>
  <c r="Q22" i="2"/>
  <c r="P100" i="2"/>
  <c r="P95" i="2"/>
  <c r="P88" i="2"/>
  <c r="P79" i="2"/>
  <c r="P78" i="2"/>
  <c r="P68" i="2"/>
  <c r="P22" i="2"/>
  <c r="G22" i="2"/>
  <c r="Q17" i="2"/>
  <c r="P17" i="2"/>
  <c r="Q15" i="2"/>
  <c r="P15" i="2"/>
  <c r="Q11" i="2"/>
  <c r="P11" i="2"/>
  <c r="E10" i="2"/>
  <c r="F69" i="2"/>
  <c r="F61" i="2"/>
  <c r="F53" i="2"/>
  <c r="F41" i="2"/>
  <c r="F30" i="2"/>
  <c r="F29" i="2"/>
  <c r="F18" i="2"/>
  <c r="F12" i="2"/>
  <c r="D84" i="2"/>
  <c r="D83" i="2" s="1"/>
  <c r="N8" i="2"/>
  <c r="N103" i="2"/>
  <c r="L87" i="2"/>
  <c r="L84" i="2"/>
  <c r="L83" i="2" s="1"/>
  <c r="L82" i="2" s="1"/>
  <c r="L28" i="2"/>
  <c r="L17" i="2"/>
  <c r="L15" i="2"/>
  <c r="L11" i="2"/>
  <c r="K84" i="2"/>
  <c r="K83" i="2" s="1"/>
  <c r="K82" i="2" s="1"/>
  <c r="K68" i="2"/>
  <c r="K28" i="2"/>
  <c r="K22" i="2"/>
  <c r="K15" i="2"/>
  <c r="K11" i="2"/>
  <c r="J28" i="2"/>
  <c r="J22" i="2"/>
  <c r="J10" i="2"/>
  <c r="H28" i="2"/>
  <c r="H21" i="2" s="1"/>
  <c r="H13" i="1"/>
  <c r="K16" i="7"/>
  <c r="J95" i="2"/>
  <c r="J88" i="2"/>
  <c r="J87" i="2" s="1"/>
  <c r="J83" i="2"/>
  <c r="I10" i="3" l="1"/>
  <c r="I39" i="7"/>
  <c r="H25" i="7"/>
  <c r="O82" i="2"/>
  <c r="O21" i="2"/>
  <c r="O9" i="2" s="1"/>
  <c r="O103" i="2" s="1"/>
  <c r="O8" i="2"/>
  <c r="D87" i="2"/>
  <c r="F87" i="2"/>
  <c r="F82" i="2"/>
  <c r="E21" i="2"/>
  <c r="E8" i="2"/>
  <c r="Q82" i="2"/>
  <c r="P21" i="2"/>
  <c r="Q10" i="2"/>
  <c r="Q8" i="2" s="1"/>
  <c r="P10" i="2"/>
  <c r="K10" i="2"/>
  <c r="K21" i="2"/>
  <c r="H9" i="2"/>
  <c r="J82" i="2"/>
  <c r="K55" i="3"/>
  <c r="K34" i="3"/>
  <c r="J34" i="3"/>
  <c r="K51" i="3"/>
  <c r="J51" i="3"/>
  <c r="K47" i="3"/>
  <c r="J47" i="3"/>
  <c r="K19" i="3"/>
  <c r="J19" i="3"/>
  <c r="K16" i="3"/>
  <c r="J16" i="3"/>
  <c r="K12" i="3"/>
  <c r="J12" i="3"/>
  <c r="K24" i="3"/>
  <c r="K26" i="7"/>
  <c r="K13" i="7"/>
  <c r="K19" i="7"/>
  <c r="K9" i="7"/>
  <c r="J25" i="7"/>
  <c r="J19" i="7"/>
  <c r="J16" i="7"/>
  <c r="J13" i="7"/>
  <c r="J9" i="7"/>
  <c r="G34" i="3"/>
  <c r="G38" i="3"/>
  <c r="G47" i="3"/>
  <c r="G55" i="3"/>
  <c r="G51" i="3"/>
  <c r="G24" i="3"/>
  <c r="G19" i="3"/>
  <c r="G16" i="3"/>
  <c r="G14" i="3"/>
  <c r="G12" i="3"/>
  <c r="F55" i="3"/>
  <c r="F47" i="3"/>
  <c r="F19" i="3"/>
  <c r="F24" i="3"/>
  <c r="G26" i="7"/>
  <c r="I26" i="7" s="1"/>
  <c r="G34" i="7"/>
  <c r="I34" i="7" s="1"/>
  <c r="G31" i="7"/>
  <c r="I31" i="7" s="1"/>
  <c r="G28" i="7"/>
  <c r="I28" i="7" s="1"/>
  <c r="G22" i="7"/>
  <c r="I22" i="7" s="1"/>
  <c r="G20" i="7"/>
  <c r="I20" i="7" s="1"/>
  <c r="G16" i="7"/>
  <c r="G13" i="7"/>
  <c r="F34" i="7"/>
  <c r="F28" i="7"/>
  <c r="F25" i="7" s="1"/>
  <c r="F22" i="7"/>
  <c r="F19" i="7" s="1"/>
  <c r="F13" i="7"/>
  <c r="F9" i="7"/>
  <c r="G68" i="2"/>
  <c r="G84" i="2"/>
  <c r="G83" i="2" s="1"/>
  <c r="G11" i="2"/>
  <c r="G15" i="2"/>
  <c r="G17" i="2"/>
  <c r="E55" i="3"/>
  <c r="E16" i="3"/>
  <c r="E11" i="3" s="1"/>
  <c r="E28" i="7"/>
  <c r="E25" i="7" s="1"/>
  <c r="E19" i="7"/>
  <c r="E16" i="7"/>
  <c r="E13" i="7"/>
  <c r="E9" i="7"/>
  <c r="K50" i="3" l="1"/>
  <c r="K8" i="7"/>
  <c r="K11" i="3"/>
  <c r="K10" i="3" s="1"/>
  <c r="G50" i="3"/>
  <c r="G11" i="3"/>
  <c r="G10" i="3" s="1"/>
  <c r="G33" i="3"/>
  <c r="G19" i="7"/>
  <c r="I19" i="7" s="1"/>
  <c r="E103" i="2"/>
  <c r="P9" i="2"/>
  <c r="Q103" i="2"/>
  <c r="K9" i="2"/>
  <c r="K8" i="2" s="1"/>
  <c r="H8" i="2"/>
  <c r="H103" i="2"/>
  <c r="G7" i="7"/>
  <c r="G6" i="7" s="1"/>
  <c r="K25" i="7"/>
  <c r="J8" i="7"/>
  <c r="J7" i="7" s="1"/>
  <c r="G25" i="7"/>
  <c r="I25" i="7" s="1"/>
  <c r="F8" i="7"/>
  <c r="F7" i="7" s="1"/>
  <c r="F6" i="7" s="1"/>
  <c r="G10" i="2"/>
  <c r="D10" i="2"/>
  <c r="D9" i="2" s="1"/>
  <c r="E8" i="7"/>
  <c r="D79" i="2"/>
  <c r="D78" i="2" s="1"/>
  <c r="D89" i="2"/>
  <c r="E38" i="3"/>
  <c r="E33" i="3" s="1"/>
  <c r="E51" i="3"/>
  <c r="E50" i="3" s="1"/>
  <c r="F51" i="3"/>
  <c r="F50" i="3" s="1"/>
  <c r="F16" i="3"/>
  <c r="K7" i="7" l="1"/>
  <c r="G32" i="3"/>
  <c r="P103" i="2"/>
  <c r="P8" i="2"/>
  <c r="K103" i="2"/>
  <c r="F11" i="3"/>
  <c r="F10" i="3" s="1"/>
  <c r="E32" i="3"/>
  <c r="G28" i="2"/>
  <c r="I28" i="2"/>
  <c r="M28" i="2" l="1"/>
  <c r="M21" i="2" s="1"/>
  <c r="L68" i="2"/>
  <c r="K38" i="3"/>
  <c r="K33" i="3" s="1"/>
  <c r="K32" i="3" s="1"/>
  <c r="J38" i="3"/>
  <c r="J33" i="3" s="1"/>
  <c r="J11" i="3"/>
  <c r="J10" i="3" s="1"/>
  <c r="I15" i="2"/>
  <c r="L10" i="2"/>
  <c r="G21" i="2"/>
  <c r="I22" i="2"/>
  <c r="L22" i="2"/>
  <c r="L21" i="2" s="1"/>
  <c r="G79" i="2"/>
  <c r="G78" i="2" s="1"/>
  <c r="G88" i="2"/>
  <c r="J55" i="3"/>
  <c r="J50" i="3" s="1"/>
  <c r="J32" i="3" l="1"/>
  <c r="L9" i="2"/>
  <c r="G87" i="2"/>
  <c r="G82" i="2" s="1"/>
  <c r="M9" i="2"/>
  <c r="I10" i="2"/>
  <c r="K6" i="7"/>
  <c r="J21" i="2"/>
  <c r="I21" i="2"/>
  <c r="G9" i="2"/>
  <c r="M8" i="2" l="1"/>
  <c r="M103" i="2"/>
  <c r="L8" i="2"/>
  <c r="L103" i="2"/>
  <c r="G103" i="2"/>
  <c r="D82" i="2"/>
  <c r="D8" i="2" s="1"/>
  <c r="I9" i="2"/>
  <c r="G8" i="2"/>
  <c r="J9" i="2"/>
  <c r="I8" i="2" l="1"/>
  <c r="I103" i="2"/>
  <c r="D103" i="2"/>
  <c r="J8" i="2"/>
  <c r="J103" i="2"/>
  <c r="F21" i="2"/>
  <c r="F103" i="2" l="1"/>
  <c r="F8" i="2"/>
  <c r="I9" i="7"/>
  <c r="I8" i="7" s="1"/>
  <c r="I7" i="7" s="1"/>
  <c r="I6" i="7" s="1"/>
</calcChain>
</file>

<file path=xl/sharedStrings.xml><?xml version="1.0" encoding="utf-8"?>
<sst xmlns="http://schemas.openxmlformats.org/spreadsheetml/2006/main" count="444" uniqueCount="305">
  <si>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</si>
  <si>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</si>
  <si>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</si>
  <si>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</si>
  <si>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</si>
  <si>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</si>
  <si>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</si>
  <si>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</si>
  <si>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</si>
  <si>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</si>
  <si>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</si>
  <si>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</si>
  <si>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</si>
  <si>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</si>
  <si>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</si>
  <si>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</si>
  <si>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</si>
  <si>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</si>
  <si>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</si>
  <si>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</si>
  <si>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</si>
  <si>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</si>
  <si>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</si>
  <si>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</si>
  <si>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</si>
  <si>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</si>
  <si>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</si>
  <si>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</si>
  <si>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</si>
  <si>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</si>
  <si>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</si>
  <si>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</si>
  <si>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</si>
  <si>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</si>
  <si>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</si>
  <si>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</si>
  <si>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</si>
  <si>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</si>
  <si>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A) SAŽETAK RAČUNA PRIHODA I RASHODA</t>
  </si>
  <si>
    <t>B) SAŽETAK RAČUNA FINANCIRANJA</t>
  </si>
  <si>
    <t>UKUPAN DONOS VIŠKA / MANJKA IZ PRETHODNE(IH) GODINE***</t>
  </si>
  <si>
    <t>EUR/KN*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</si>
  <si>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</si>
  <si>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Prihodi iz nadležnog proračuna i od HZZO-a temeljem ugovornih obveza</t>
  </si>
  <si>
    <t>C) PRENESENI VIŠAK ILI PRENESENI MANJAK I VIŠEGODIŠNJI PLAN URAVNOTEŽENJA</t>
  </si>
  <si>
    <t>Naziv</t>
  </si>
  <si>
    <t>Vlastiti prihodi PK</t>
  </si>
  <si>
    <t>Prihodi od prodaje proizvoda i robe te pruženih usluga i prihodi od donacija</t>
  </si>
  <si>
    <t>Prihodi od imovine</t>
  </si>
  <si>
    <t>Prihodi za posebne namjene PK</t>
  </si>
  <si>
    <t>Vlastiti izvori-raspoloživa sred.iz preth.god.PK</t>
  </si>
  <si>
    <t>Financijski rashodi</t>
  </si>
  <si>
    <t>1.1.</t>
  </si>
  <si>
    <t>3.1.</t>
  </si>
  <si>
    <t>Rashodi za nabavu proizvedene dugotrajne imovine</t>
  </si>
  <si>
    <t>9.2.</t>
  </si>
  <si>
    <t>Vlastiti izvori raspoloživa sredstva iz prethodne godine</t>
  </si>
  <si>
    <t>Izvor 3.1.</t>
  </si>
  <si>
    <t>Izvor 9.2.</t>
  </si>
  <si>
    <t>Vlastiti izvori</t>
  </si>
  <si>
    <t>Rezultat poslovanja</t>
  </si>
  <si>
    <t>Vlastiti izvori-raspoloživa sredstva iz preth.god.</t>
  </si>
  <si>
    <t>UKUPNO PRIHODI</t>
  </si>
  <si>
    <t>PRORAČUNSKI KORISNIK</t>
  </si>
  <si>
    <t>Plaće (Bruto)</t>
  </si>
  <si>
    <t>Ostali rashodi za zaposlene</t>
  </si>
  <si>
    <t>Doprinosi na plaće</t>
  </si>
  <si>
    <t>Naknade troškova zaposlenima</t>
  </si>
  <si>
    <t>Rashodi za materijal i energiju</t>
  </si>
  <si>
    <t>Rashodi za usluge</t>
  </si>
  <si>
    <t>Ostali nespomenuti rashodi poslovanja</t>
  </si>
  <si>
    <t>Financijski  rashodi</t>
  </si>
  <si>
    <t>Ostali financijski rashodi</t>
  </si>
  <si>
    <t>Bankarske usluge i usl.platnog prom.</t>
  </si>
  <si>
    <t>Postrojenja i oprema</t>
  </si>
  <si>
    <t>EUR</t>
  </si>
  <si>
    <t xml:space="preserve">  Izvor 1.1.</t>
  </si>
  <si>
    <t xml:space="preserve">  Izvor 4.5.</t>
  </si>
  <si>
    <t>Državni proračun</t>
  </si>
  <si>
    <t>Knjige, umjetnička djela i ostalo</t>
  </si>
  <si>
    <t>Nematarijalna proizvedena imovina</t>
  </si>
  <si>
    <t>UKUPNO</t>
  </si>
  <si>
    <t>PROGRAM: PROMICANJE KULTURE</t>
  </si>
  <si>
    <t>P1013</t>
  </si>
  <si>
    <t>Pomoći iz inozemstva i                                                                                                                          od subjekata unutar općeg proračuna</t>
  </si>
  <si>
    <t>4,9,</t>
  </si>
  <si>
    <t>Posebni propisi</t>
  </si>
  <si>
    <t>5.1.</t>
  </si>
  <si>
    <t>Tekuće pomoći iz proračuna</t>
  </si>
  <si>
    <t>Rashodi za nabavu proiz.dug.imovine</t>
  </si>
  <si>
    <t>08 Rekreacija, kultura i religija</t>
  </si>
  <si>
    <t>082 Službe kulture</t>
  </si>
  <si>
    <t>PROGRAM 1013</t>
  </si>
  <si>
    <t>PROMICANJE KULTURE</t>
  </si>
  <si>
    <t>Izvor 5.1.</t>
  </si>
  <si>
    <t>3</t>
  </si>
  <si>
    <t>32</t>
  </si>
  <si>
    <t>GRADSKI MUZEJ NOVA GRADIŠKA</t>
  </si>
  <si>
    <t>A101302</t>
  </si>
  <si>
    <t>AKTIVNOST: Redovna djelatnost Gradskog muzeja Nova Gradiška</t>
  </si>
  <si>
    <t>Tekuće donacije</t>
  </si>
  <si>
    <t>Rashodi za nabavu neproizvedene dugotrajne imovine</t>
  </si>
  <si>
    <t>Nematerijalna imovina</t>
  </si>
  <si>
    <t>6.4.</t>
  </si>
  <si>
    <t>Tekuće donacije PK</t>
  </si>
  <si>
    <t>6,4.</t>
  </si>
  <si>
    <t>Aktivnost A101302</t>
  </si>
  <si>
    <t>REDOVNA DJELATNOST GRADSKOG MUZEJA NOVA GRADIŠKA</t>
  </si>
  <si>
    <t>Ulaganja u računalne programe</t>
  </si>
  <si>
    <t>Ravnatelj: Miroslav Pišonić, prof.</t>
  </si>
  <si>
    <t>Projekcija 
za 2027.</t>
  </si>
  <si>
    <t>Plan 2025.</t>
  </si>
  <si>
    <t xml:space="preserve"> PLAN ZA 2026.</t>
  </si>
  <si>
    <t>5.11.2025.</t>
  </si>
  <si>
    <t xml:space="preserve">                             V.D.</t>
  </si>
  <si>
    <t>U Novoj Gradiški, 05.11.2025.</t>
  </si>
  <si>
    <t>Izvršenje 2024.</t>
  </si>
  <si>
    <t>Izvršenje 2025.</t>
  </si>
  <si>
    <t>Projekcija 
za 2028.</t>
  </si>
  <si>
    <t>Plan za  2025.</t>
  </si>
  <si>
    <t xml:space="preserve"> Plan za 2026</t>
  </si>
  <si>
    <t>Plan za 2026</t>
  </si>
  <si>
    <t>Plan za 2026.</t>
  </si>
  <si>
    <t xml:space="preserve">Plan za 2026. </t>
  </si>
  <si>
    <t>Plan 2026.</t>
  </si>
  <si>
    <t>Plan 2025</t>
  </si>
  <si>
    <t>Projekcija za 2027.</t>
  </si>
  <si>
    <t>Projekcija za 2028.</t>
  </si>
  <si>
    <t>Pozicije</t>
  </si>
  <si>
    <t>R0174</t>
  </si>
  <si>
    <t>RO175</t>
  </si>
  <si>
    <t>R0176</t>
  </si>
  <si>
    <t>R0178</t>
  </si>
  <si>
    <t>Plaće za zaposlene GP</t>
  </si>
  <si>
    <t>Ostali rashodi za zaposlene GP</t>
  </si>
  <si>
    <t>Doprinos za osnovno zdrav. Osiguranje GP</t>
  </si>
  <si>
    <t>Službena putovanja GP</t>
  </si>
  <si>
    <t>R0179</t>
  </si>
  <si>
    <t>Naknade za prijevoz GP</t>
  </si>
  <si>
    <t>R0180</t>
  </si>
  <si>
    <t>Stručno usavršavanje zaposlenika GP</t>
  </si>
  <si>
    <t>R0181</t>
  </si>
  <si>
    <t>R0183</t>
  </si>
  <si>
    <t>R0188</t>
  </si>
  <si>
    <t>Energija - PLIN GP</t>
  </si>
  <si>
    <t>R0189</t>
  </si>
  <si>
    <t>R0190</t>
  </si>
  <si>
    <t>R0190-1</t>
  </si>
  <si>
    <t>R0191</t>
  </si>
  <si>
    <t>R0192</t>
  </si>
  <si>
    <t>Materijal i dijelovi za tek. i invest.održ. GP</t>
  </si>
  <si>
    <t>Sitni inventar i auto gume GP</t>
  </si>
  <si>
    <t>Službena, radna i zaštitna odjeća i obuća GP</t>
  </si>
  <si>
    <t>Usluge telefona, pošte GP</t>
  </si>
  <si>
    <t>Usl.tekućeg i invest.održavanja GP</t>
  </si>
  <si>
    <t>R0192-1</t>
  </si>
  <si>
    <t>Usl.promidžbe i informiranja GP</t>
  </si>
  <si>
    <t>R0193</t>
  </si>
  <si>
    <t>Komunalne usluge GP</t>
  </si>
  <si>
    <t>R0193-1</t>
  </si>
  <si>
    <t>Zakupnine i najamnine GP</t>
  </si>
  <si>
    <t>R0194</t>
  </si>
  <si>
    <t>Intelektualne i osobne usluge GP</t>
  </si>
  <si>
    <t>R0195</t>
  </si>
  <si>
    <t>Računalne usluge GP</t>
  </si>
  <si>
    <t>R0196</t>
  </si>
  <si>
    <t>Ostale usluge GP</t>
  </si>
  <si>
    <t>R0196-01</t>
  </si>
  <si>
    <t>R0197</t>
  </si>
  <si>
    <t>Premije osiguranja GP</t>
  </si>
  <si>
    <t>R0198</t>
  </si>
  <si>
    <t>Reprezentacija GP</t>
  </si>
  <si>
    <t>R0199</t>
  </si>
  <si>
    <t>Članarine GP</t>
  </si>
  <si>
    <t>R0199-1</t>
  </si>
  <si>
    <t>Pristojbe i naknade GP</t>
  </si>
  <si>
    <t>R0200</t>
  </si>
  <si>
    <t>Ostali nespomenuti rashodi poslovanja GP</t>
  </si>
  <si>
    <t>R0205-1</t>
  </si>
  <si>
    <t>Zatezne kamate GP</t>
  </si>
  <si>
    <t>R0205-18</t>
  </si>
  <si>
    <t>Ostala prava GP</t>
  </si>
  <si>
    <t>R0205-20</t>
  </si>
  <si>
    <t>Računalna oprema GP</t>
  </si>
  <si>
    <t>Oprema - namještaj GP</t>
  </si>
  <si>
    <t>R0207-0</t>
  </si>
  <si>
    <t>Umjetnička djela GP</t>
  </si>
  <si>
    <t>Materijal i sirovine GP</t>
  </si>
  <si>
    <t>R0188-0</t>
  </si>
  <si>
    <t>Energija - prihodi od prodaje el.en.BIOSOL  GP</t>
  </si>
  <si>
    <t>Uredski materijal i ost.mat.rashodi GP</t>
  </si>
  <si>
    <t>R0194-01</t>
  </si>
  <si>
    <t xml:space="preserve">Intelektualne i osobne usluge - izl. i arheol. GP </t>
  </si>
  <si>
    <t>Ostale usluge GM izl i radionice GP</t>
  </si>
  <si>
    <t>R0185-1</t>
  </si>
  <si>
    <t>Materijal i sirovine- istrž.i prog GM vlastiti pr.</t>
  </si>
  <si>
    <t>R0194-05</t>
  </si>
  <si>
    <t>Intel. i osob.usluge GM vlast. Pr. Izlo.i arheolo.</t>
  </si>
  <si>
    <t>R0196-0</t>
  </si>
  <si>
    <t>Ostale usluge GM vlastiti programi</t>
  </si>
  <si>
    <t>Opći prihodi i                    primici 1.1.</t>
  </si>
  <si>
    <t>Vlastiti prihodi 3.1.</t>
  </si>
  <si>
    <t>BIOSOL 4.3.5.</t>
  </si>
  <si>
    <t>VIŠAK/MANJAK</t>
  </si>
  <si>
    <t>R0185</t>
  </si>
  <si>
    <t>Materijal i sirovine- istr. I prog GM  DP</t>
  </si>
  <si>
    <t>R0194-02</t>
  </si>
  <si>
    <t>Intelektualne i osob.usluge GM DP izl. I  arheol.</t>
  </si>
  <si>
    <t>R0196-02</t>
  </si>
  <si>
    <t>Ostale usluge GM DP programi</t>
  </si>
  <si>
    <t>R0205-19</t>
  </si>
  <si>
    <t>Ostala prava-ulag.na tuđoj imov.radi prava koriš.GM DP</t>
  </si>
  <si>
    <t>S</t>
  </si>
  <si>
    <t>Državni proračun 5.0.116</t>
  </si>
  <si>
    <t>Županijski proračun 5.2.213</t>
  </si>
  <si>
    <t>R0194-03</t>
  </si>
  <si>
    <t>Intelektualne i osob.usluge GM ŽP izložbe i arheologija</t>
  </si>
  <si>
    <t>Općinski proračun 5.2.216</t>
  </si>
  <si>
    <t>R0187</t>
  </si>
  <si>
    <t>Materijal i sirovine-istraž.i prog.gm OP</t>
  </si>
  <si>
    <t>R0194-04</t>
  </si>
  <si>
    <t>Intelektualne i osob.usluge GM OP izložbe i arheologija</t>
  </si>
  <si>
    <t>R0196-04</t>
  </si>
  <si>
    <t>Ostale usluge GM OP arheologija</t>
  </si>
  <si>
    <t>Povećanje / smanjenje</t>
  </si>
  <si>
    <t>NOVI PLAN ZA 2026.</t>
  </si>
  <si>
    <t>R0206-0</t>
  </si>
  <si>
    <t>Knjige GM GP monografija</t>
  </si>
  <si>
    <t>R0194-06</t>
  </si>
  <si>
    <t>intelektalne i osobne usl.GM Vl.pr izlo i arh VIŠAK PRIH.</t>
  </si>
  <si>
    <t>EU PROJEKTI (15%DP)INKLUZIVNA INSP.</t>
  </si>
  <si>
    <t>EU PROJEKTI (85%EU)INKLUZIVNA INSP.</t>
  </si>
  <si>
    <t>R0174-1</t>
  </si>
  <si>
    <t xml:space="preserve">Plaće za redovan rad -EU INKL.INSPIRACIJA </t>
  </si>
  <si>
    <t>R0176-1</t>
  </si>
  <si>
    <t>Dop.za obv.zdrav.osiguranje-EU INK.INSPIRACIJA</t>
  </si>
  <si>
    <t>R0178-2</t>
  </si>
  <si>
    <t xml:space="preserve">Službena putovanja- EU INK.INSPIRACIJA </t>
  </si>
  <si>
    <t>R0183-3</t>
  </si>
  <si>
    <t>Materijal i sirovine - EU INK.INSPIRACIJA</t>
  </si>
  <si>
    <t>Sitni inventar i autogume - EU INK.INSPIRACIJA</t>
  </si>
  <si>
    <t>R0192-6</t>
  </si>
  <si>
    <t>Usluge promidžbe i informiranja - EU INK.INSPIRACIJA</t>
  </si>
  <si>
    <t>R0194-5</t>
  </si>
  <si>
    <t>Intelekt i osobne usluge - EU INK.INSPIRACIJA</t>
  </si>
  <si>
    <t>R198-4</t>
  </si>
  <si>
    <t>Reprezentacija- EU INK.INSPIRACIJA</t>
  </si>
  <si>
    <t>R0200-4</t>
  </si>
  <si>
    <t>Ostali nespom. rashodi poslov.- EU INK.INSPIRACIJA</t>
  </si>
  <si>
    <t>R0205-25</t>
  </si>
  <si>
    <t>Uredska oprema i namještaj-EU INK.INSPIRACIJA</t>
  </si>
  <si>
    <t>R0205-27</t>
  </si>
  <si>
    <t>Uređaji, stro. i opre. za ost.namj.-EU INK.INSPIRACIJA</t>
  </si>
  <si>
    <t>R0206-2</t>
  </si>
  <si>
    <t>Knjige- EU INK.INSPIRACIJA</t>
  </si>
  <si>
    <t>R0174-2</t>
  </si>
  <si>
    <t>R0176-2</t>
  </si>
  <si>
    <t>R0178-1</t>
  </si>
  <si>
    <t>Službena putovnaja - EU INK.INSPIRACIJA</t>
  </si>
  <si>
    <t>R0183-2</t>
  </si>
  <si>
    <t>R0190-4</t>
  </si>
  <si>
    <t>R0192-5</t>
  </si>
  <si>
    <t>R0194-4</t>
  </si>
  <si>
    <t>Intel. i osob.usluge - EU INK.INSPIRACIJA</t>
  </si>
  <si>
    <t>R0198-31</t>
  </si>
  <si>
    <t>Reprezentacija - EU INK.INSPIRACIJA</t>
  </si>
  <si>
    <t>R0200-3</t>
  </si>
  <si>
    <t>Ostali nespomenuti rashodi pos.-EU INK.INSPIRACIJA</t>
  </si>
  <si>
    <t>R0205-24</t>
  </si>
  <si>
    <t>R0205-26</t>
  </si>
  <si>
    <t>R0206-1</t>
  </si>
  <si>
    <t>R0290-5</t>
  </si>
  <si>
    <t>)</t>
  </si>
  <si>
    <t>PLAN ZA 2026</t>
  </si>
  <si>
    <t>POVEĆANJE/SMANJNJE</t>
  </si>
  <si>
    <t>Povećanje/ smanjenje</t>
  </si>
  <si>
    <t>Novi plan za 2026</t>
  </si>
  <si>
    <t>525,699,69</t>
  </si>
  <si>
    <t>Povećanje/smanjenje</t>
  </si>
  <si>
    <t>Novi Plan za 2026.</t>
  </si>
  <si>
    <t>Povećanje/smanjnje</t>
  </si>
  <si>
    <t>Novi plan za 2026.</t>
  </si>
  <si>
    <t xml:space="preserve">  Izvor EU PROJEKT</t>
  </si>
  <si>
    <t>EU</t>
  </si>
  <si>
    <t>Rashodi za zaposlene 15 %</t>
  </si>
  <si>
    <t xml:space="preserve">EU </t>
  </si>
  <si>
    <t>Rashodi za zaposlene 85%</t>
  </si>
  <si>
    <t>Eu projekr 85 %</t>
  </si>
  <si>
    <t>Eu projekt 15%</t>
  </si>
  <si>
    <t>EU 15%</t>
  </si>
  <si>
    <t>EU85%</t>
  </si>
  <si>
    <t xml:space="preserve"> EU PROJEKT 15 %</t>
  </si>
  <si>
    <t>EU PROJEKT 85%</t>
  </si>
  <si>
    <t>50,000,00</t>
  </si>
  <si>
    <t>EU 85%</t>
  </si>
  <si>
    <t>Tekuće pomoći</t>
  </si>
  <si>
    <t>Novi plan 2026</t>
  </si>
  <si>
    <t>I.IZMJENA FINANCIJSKOG PLANA  - PLAN RASHODA I IZDATAKA 2026.</t>
  </si>
  <si>
    <t>I. IZMJENA FANCIJSKOG PLANA GRADSKOG MUZEJA NOVA GRADIŠKA ZA 
ZA 2026. I PROJEKCIJA ZA 2027. I 2028. GODINU</t>
  </si>
  <si>
    <t>I.IZMJENA FINANCIJSKOG PLANA GRADSKOG MUZEJA NOVA GRADIŠKA
ZA 2026. I PROJEKCIJA ZA 2027. I 2028. GODINU</t>
  </si>
  <si>
    <t>I.IZMJENA FINANCIJSKOG PLANA GRADSKOG MUZEJA NOVA GRADIŠKA
ZA 2026. I PROJEKCIJA ZA 2027.I 2028. GODINU</t>
  </si>
  <si>
    <t>POSLOVANJA</t>
  </si>
  <si>
    <t>RASHODI</t>
  </si>
  <si>
    <t>I.IZMJENA  FINANCIJSKOG PLAN GRADSKOG MUZEJA NOVA GRADIŠKA
ZA 2026. I PROJEKCIJA ZA 2027. I 2028. GODINU</t>
  </si>
  <si>
    <t>I. IZMJENE FINANCIJSKOG PLANA GRADSKOG MUZEJA NOVA GRADIŠKA 
ZA 2026. I PROJEKCIJA ZA 2027. I 2028.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</si>
</sst>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0"/>
  </numFmts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2"/>
      <color indexed="8"/>
      <name val="MS Sans Serif"/>
      <charset val="238"/>
    </font>
    <font>
      <b/>
      <i/>
      <sz val="12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sz val="10"/>
      <color theme="4" tint="-0.249977111117893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sz val="10"/>
      <color rgb="FF7030A0"/>
      <name val="Arial"/>
      <family val="2"/>
      <charset val="238"/>
    </font>
    <font>
      <sz val="10"/>
      <color rgb="FF00B0F0"/>
      <name val="Arial"/>
      <family val="2"/>
      <charset val="238"/>
    </font>
    <font>
      <b/>
      <sz val="10"/>
      <color rgb="FF00B0F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b/>
      <sz val="10"/>
      <color theme="4" tint="-0.249977111117893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7" tint="0.3999755851924192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1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6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4" fontId="3" fillId="2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 wrapText="1"/>
    </xf>
    <xf numFmtId="0" fontId="10" fillId="2" borderId="3" xfId="0" quotePrefix="1" applyFont="1" applyFill="1" applyBorder="1" applyAlignment="1">
      <alignment horizontal="left" vertical="center" shrinkToFit="1"/>
    </xf>
    <xf numFmtId="0" fontId="17" fillId="2" borderId="3" xfId="0" quotePrefix="1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4" fontId="6" fillId="5" borderId="3" xfId="0" applyNumberFormat="1" applyFont="1" applyFill="1" applyBorder="1" applyAlignment="1">
      <alignment horizontal="right"/>
    </xf>
    <xf numFmtId="0" fontId="6" fillId="6" borderId="4" xfId="0" applyFont="1" applyFill="1" applyBorder="1" applyAlignment="1">
      <alignment horizontal="left" vertical="center" wrapText="1"/>
    </xf>
    <xf numFmtId="4" fontId="5" fillId="6" borderId="3" xfId="0" applyNumberFormat="1" applyFont="1" applyFill="1" applyBorder="1" applyAlignment="1">
      <alignment horizontal="right"/>
    </xf>
    <xf numFmtId="0" fontId="6" fillId="5" borderId="4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left" vertical="center" wrapText="1"/>
    </xf>
    <xf numFmtId="4" fontId="6" fillId="3" borderId="3" xfId="0" applyNumberFormat="1" applyFont="1" applyFill="1" applyBorder="1" applyAlignment="1">
      <alignment horizontal="right"/>
    </xf>
    <xf numFmtId="0" fontId="6" fillId="9" borderId="4" xfId="0" applyFont="1" applyFill="1" applyBorder="1" applyAlignment="1">
      <alignment horizontal="left" vertical="center" wrapText="1"/>
    </xf>
    <xf numFmtId="0" fontId="6" fillId="10" borderId="4" xfId="0" applyFont="1" applyFill="1" applyBorder="1" applyAlignment="1">
      <alignment horizontal="left" vertical="center" wrapText="1"/>
    </xf>
    <xf numFmtId="4" fontId="6" fillId="10" borderId="3" xfId="0" applyNumberFormat="1" applyFont="1" applyFill="1" applyBorder="1" applyAlignment="1">
      <alignment horizontal="right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4" fontId="5" fillId="7" borderId="3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4" fontId="5" fillId="5" borderId="3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6" fillId="3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3" xfId="0" applyFont="1" applyBorder="1"/>
    <xf numFmtId="3" fontId="6" fillId="0" borderId="3" xfId="0" applyNumberFormat="1" applyFont="1" applyBorder="1"/>
    <xf numFmtId="3" fontId="3" fillId="0" borderId="3" xfId="0" applyNumberFormat="1" applyFont="1" applyBorder="1"/>
    <xf numFmtId="0" fontId="3" fillId="0" borderId="3" xfId="0" applyFont="1" applyBorder="1" applyAlignment="1">
      <alignment horizontal="center"/>
    </xf>
    <xf numFmtId="3" fontId="9" fillId="0" borderId="3" xfId="0" applyNumberFormat="1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left"/>
    </xf>
    <xf numFmtId="0" fontId="6" fillId="5" borderId="3" xfId="0" applyFont="1" applyFill="1" applyBorder="1" applyAlignment="1">
      <alignment wrapText="1"/>
    </xf>
    <xf numFmtId="3" fontId="6" fillId="5" borderId="3" xfId="0" applyNumberFormat="1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3" fontId="3" fillId="0" borderId="0" xfId="0" applyNumberFormat="1" applyFont="1"/>
    <xf numFmtId="0" fontId="6" fillId="0" borderId="3" xfId="0" applyFont="1" applyBorder="1" applyAlignment="1">
      <alignment horizontal="center" wrapText="1"/>
    </xf>
    <xf numFmtId="0" fontId="17" fillId="2" borderId="3" xfId="0" quotePrefix="1" applyFont="1" applyFill="1" applyBorder="1" applyAlignment="1">
      <alignment horizontal="left" vertical="center"/>
    </xf>
    <xf numFmtId="4" fontId="6" fillId="5" borderId="3" xfId="0" applyNumberFormat="1" applyFont="1" applyFill="1" applyBorder="1" applyAlignment="1">
      <alignment horizontal="right" wrapText="1"/>
    </xf>
    <xf numFmtId="4" fontId="6" fillId="10" borderId="3" xfId="0" applyNumberFormat="1" applyFont="1" applyFill="1" applyBorder="1" applyAlignment="1">
      <alignment horizontal="right" wrapText="1"/>
    </xf>
    <xf numFmtId="4" fontId="6" fillId="9" borderId="3" xfId="0" applyNumberFormat="1" applyFont="1" applyFill="1" applyBorder="1" applyAlignment="1">
      <alignment horizontal="right"/>
    </xf>
    <xf numFmtId="4" fontId="6" fillId="9" borderId="3" xfId="0" applyNumberFormat="1" applyFont="1" applyFill="1" applyBorder="1" applyAlignment="1">
      <alignment horizontal="right" wrapText="1"/>
    </xf>
    <xf numFmtId="4" fontId="6" fillId="8" borderId="3" xfId="0" applyNumberFormat="1" applyFont="1" applyFill="1" applyBorder="1" applyAlignment="1">
      <alignment horizontal="right"/>
    </xf>
    <xf numFmtId="4" fontId="6" fillId="8" borderId="3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left" vertical="center" wrapText="1" indent="1"/>
    </xf>
    <xf numFmtId="49" fontId="6" fillId="2" borderId="2" xfId="0" applyNumberFormat="1" applyFont="1" applyFill="1" applyBorder="1" applyAlignment="1">
      <alignment horizontal="left" vertical="center" wrapText="1" indent="1"/>
    </xf>
    <xf numFmtId="49" fontId="6" fillId="2" borderId="4" xfId="0" applyNumberFormat="1" applyFont="1" applyFill="1" applyBorder="1" applyAlignment="1">
      <alignment horizontal="left" vertical="center" wrapText="1" indent="1"/>
    </xf>
    <xf numFmtId="0" fontId="0" fillId="2" borderId="0" xfId="0" applyFill="1"/>
    <xf numFmtId="4" fontId="6" fillId="3" borderId="3" xfId="0" applyNumberFormat="1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0" fillId="2" borderId="3" xfId="0" applyFont="1" applyFill="1" applyBorder="1" applyAlignment="1">
      <alignment horizontal="left" vertical="center"/>
    </xf>
    <xf numFmtId="0" fontId="9" fillId="12" borderId="4" xfId="0" quotePrefix="1" applyFont="1" applyFill="1" applyBorder="1" applyAlignment="1">
      <alignment horizontal="left" vertical="center"/>
    </xf>
    <xf numFmtId="4" fontId="3" fillId="12" borderId="3" xfId="0" applyNumberFormat="1" applyFont="1" applyFill="1" applyBorder="1" applyAlignment="1">
      <alignment horizontal="right"/>
    </xf>
    <xf numFmtId="4" fontId="3" fillId="12" borderId="3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3" fontId="21" fillId="0" borderId="3" xfId="0" applyNumberFormat="1" applyFont="1" applyBorder="1"/>
    <xf numFmtId="4" fontId="6" fillId="5" borderId="3" xfId="0" applyNumberFormat="1" applyFont="1" applyFill="1" applyBorder="1"/>
    <xf numFmtId="4" fontId="6" fillId="0" borderId="3" xfId="0" applyNumberFormat="1" applyFont="1" applyBorder="1"/>
    <xf numFmtId="3" fontId="11" fillId="0" borderId="3" xfId="0" applyNumberFormat="1" applyFont="1" applyBorder="1"/>
    <xf numFmtId="4" fontId="3" fillId="0" borderId="3" xfId="0" applyNumberFormat="1" applyFont="1" applyBorder="1"/>
    <xf numFmtId="4" fontId="5" fillId="5" borderId="3" xfId="0" applyNumberFormat="1" applyFont="1" applyFill="1" applyBorder="1"/>
    <xf numFmtId="164" fontId="6" fillId="3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3" fontId="22" fillId="0" borderId="3" xfId="0" applyNumberFormat="1" applyFont="1" applyBorder="1"/>
    <xf numFmtId="3" fontId="23" fillId="0" borderId="3" xfId="0" applyNumberFormat="1" applyFont="1" applyBorder="1"/>
    <xf numFmtId="3" fontId="23" fillId="0" borderId="3" xfId="0" applyNumberFormat="1" applyFont="1" applyBorder="1" applyAlignment="1">
      <alignment horizontal="right"/>
    </xf>
    <xf numFmtId="4" fontId="22" fillId="0" borderId="3" xfId="0" applyNumberFormat="1" applyFont="1" applyBorder="1"/>
    <xf numFmtId="4" fontId="23" fillId="0" borderId="3" xfId="0" applyNumberFormat="1" applyFont="1" applyBorder="1"/>
    <xf numFmtId="4" fontId="6" fillId="2" borderId="3" xfId="0" applyNumberFormat="1" applyFont="1" applyFill="1" applyBorder="1" applyAlignment="1">
      <alignment horizontal="right" wrapText="1"/>
    </xf>
    <xf numFmtId="0" fontId="21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wrapText="1"/>
    </xf>
    <xf numFmtId="0" fontId="21" fillId="0" borderId="3" xfId="0" applyFont="1" applyBorder="1" applyAlignment="1">
      <alignment wrapText="1"/>
    </xf>
    <xf numFmtId="0" fontId="24" fillId="0" borderId="3" xfId="0" applyFont="1" applyBorder="1" applyAlignment="1">
      <alignment horizontal="center"/>
    </xf>
    <xf numFmtId="0" fontId="24" fillId="0" borderId="3" xfId="0" applyFont="1" applyBorder="1" applyAlignment="1">
      <alignment wrapText="1"/>
    </xf>
    <xf numFmtId="3" fontId="24" fillId="0" borderId="3" xfId="0" applyNumberFormat="1" applyFont="1" applyBorder="1"/>
    <xf numFmtId="3" fontId="11" fillId="5" borderId="3" xfId="0" applyNumberFormat="1" applyFont="1" applyFill="1" applyBorder="1"/>
    <xf numFmtId="0" fontId="25" fillId="0" borderId="3" xfId="0" applyFont="1" applyBorder="1" applyAlignment="1">
      <alignment horizontal="center"/>
    </xf>
    <xf numFmtId="0" fontId="25" fillId="0" borderId="3" xfId="0" applyFont="1" applyBorder="1" applyAlignment="1">
      <alignment wrapText="1"/>
    </xf>
    <xf numFmtId="3" fontId="25" fillId="0" borderId="3" xfId="0" applyNumberFormat="1" applyFont="1" applyBorder="1"/>
    <xf numFmtId="0" fontId="6" fillId="13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/>
    </xf>
    <xf numFmtId="0" fontId="26" fillId="0" borderId="3" xfId="0" applyFont="1" applyBorder="1" applyAlignment="1">
      <alignment wrapText="1"/>
    </xf>
    <xf numFmtId="3" fontId="26" fillId="0" borderId="3" xfId="0" applyNumberFormat="1" applyFont="1" applyBorder="1"/>
    <xf numFmtId="0" fontId="26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left"/>
    </xf>
    <xf numFmtId="3" fontId="27" fillId="0" borderId="3" xfId="0" applyNumberFormat="1" applyFont="1" applyBorder="1"/>
    <xf numFmtId="0" fontId="27" fillId="0" borderId="3" xfId="0" applyFont="1" applyBorder="1" applyAlignment="1">
      <alignment wrapText="1"/>
    </xf>
    <xf numFmtId="0" fontId="27" fillId="0" borderId="3" xfId="0" applyFont="1" applyBorder="1" applyAlignment="1">
      <alignment horizontal="center"/>
    </xf>
    <xf numFmtId="0" fontId="21" fillId="0" borderId="3" xfId="0" applyFont="1" applyBorder="1" applyAlignment="1">
      <alignment horizontal="left"/>
    </xf>
    <xf numFmtId="0" fontId="21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wrapText="1"/>
    </xf>
    <xf numFmtId="0" fontId="28" fillId="0" borderId="3" xfId="0" applyFont="1" applyBorder="1" applyAlignment="1">
      <alignment horizontal="center"/>
    </xf>
    <xf numFmtId="4" fontId="28" fillId="0" borderId="3" xfId="0" applyNumberFormat="1" applyFont="1" applyBorder="1"/>
    <xf numFmtId="0" fontId="29" fillId="11" borderId="3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4" fontId="5" fillId="14" borderId="3" xfId="0" applyNumberFormat="1" applyFont="1" applyFill="1" applyBorder="1"/>
    <xf numFmtId="4" fontId="6" fillId="14" borderId="3" xfId="0" applyNumberFormat="1" applyFont="1" applyFill="1" applyBorder="1"/>
    <xf numFmtId="3" fontId="6" fillId="14" borderId="3" xfId="0" applyNumberFormat="1" applyFont="1" applyFill="1" applyBorder="1"/>
    <xf numFmtId="3" fontId="22" fillId="14" borderId="3" xfId="0" applyNumberFormat="1" applyFont="1" applyFill="1" applyBorder="1"/>
    <xf numFmtId="4" fontId="23" fillId="14" borderId="3" xfId="0" applyNumberFormat="1" applyFont="1" applyFill="1" applyBorder="1"/>
    <xf numFmtId="3" fontId="23" fillId="14" borderId="3" xfId="0" applyNumberFormat="1" applyFont="1" applyFill="1" applyBorder="1"/>
    <xf numFmtId="3" fontId="9" fillId="14" borderId="3" xfId="0" applyNumberFormat="1" applyFont="1" applyFill="1" applyBorder="1"/>
    <xf numFmtId="3" fontId="26" fillId="14" borderId="3" xfId="0" applyNumberFormat="1" applyFont="1" applyFill="1" applyBorder="1"/>
    <xf numFmtId="3" fontId="24" fillId="14" borderId="3" xfId="0" applyNumberFormat="1" applyFont="1" applyFill="1" applyBorder="1"/>
    <xf numFmtId="3" fontId="21" fillId="14" borderId="3" xfId="0" applyNumberFormat="1" applyFont="1" applyFill="1" applyBorder="1"/>
    <xf numFmtId="3" fontId="25" fillId="14" borderId="3" xfId="0" applyNumberFormat="1" applyFont="1" applyFill="1" applyBorder="1"/>
    <xf numFmtId="3" fontId="23" fillId="14" borderId="3" xfId="0" applyNumberFormat="1" applyFont="1" applyFill="1" applyBorder="1" applyAlignment="1">
      <alignment horizontal="right"/>
    </xf>
    <xf numFmtId="4" fontId="22" fillId="14" borderId="3" xfId="0" applyNumberFormat="1" applyFont="1" applyFill="1" applyBorder="1"/>
    <xf numFmtId="3" fontId="27" fillId="14" borderId="3" xfId="0" applyNumberFormat="1" applyFont="1" applyFill="1" applyBorder="1"/>
    <xf numFmtId="4" fontId="28" fillId="14" borderId="3" xfId="0" applyNumberFormat="1" applyFont="1" applyFill="1" applyBorder="1"/>
    <xf numFmtId="3" fontId="3" fillId="14" borderId="3" xfId="0" applyNumberFormat="1" applyFont="1" applyFill="1" applyBorder="1"/>
    <xf numFmtId="0" fontId="3" fillId="2" borderId="3" xfId="0" applyFont="1" applyFill="1" applyBorder="1"/>
    <xf numFmtId="3" fontId="6" fillId="4" borderId="3" xfId="0" applyNumberFormat="1" applyFont="1" applyFill="1" applyBorder="1"/>
    <xf numFmtId="3" fontId="3" fillId="4" borderId="3" xfId="0" applyNumberFormat="1" applyFont="1" applyFill="1" applyBorder="1"/>
    <xf numFmtId="0" fontId="35" fillId="0" borderId="0" xfId="0" applyFont="1"/>
    <xf numFmtId="0" fontId="6" fillId="2" borderId="3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wrapText="1"/>
    </xf>
    <xf numFmtId="3" fontId="23" fillId="4" borderId="3" xfId="0" applyNumberFormat="1" applyFont="1" applyFill="1" applyBorder="1"/>
    <xf numFmtId="4" fontId="23" fillId="4" borderId="3" xfId="0" applyNumberFormat="1" applyFont="1" applyFill="1" applyBorder="1"/>
    <xf numFmtId="3" fontId="23" fillId="4" borderId="3" xfId="0" applyNumberFormat="1" applyFont="1" applyFill="1" applyBorder="1" applyAlignment="1">
      <alignment horizontal="right"/>
    </xf>
    <xf numFmtId="3" fontId="9" fillId="4" borderId="3" xfId="0" applyNumberFormat="1" applyFont="1" applyFill="1" applyBorder="1"/>
    <xf numFmtId="4" fontId="3" fillId="4" borderId="3" xfId="0" applyNumberFormat="1" applyFont="1" applyFill="1" applyBorder="1"/>
    <xf numFmtId="2" fontId="3" fillId="4" borderId="3" xfId="0" applyNumberFormat="1" applyFont="1" applyFill="1" applyBorder="1" applyAlignment="1">
      <alignment horizontal="center"/>
    </xf>
    <xf numFmtId="2" fontId="3" fillId="4" borderId="3" xfId="0" applyNumberFormat="1" applyFont="1" applyFill="1" applyBorder="1" applyAlignment="1">
      <alignment wrapText="1"/>
    </xf>
    <xf numFmtId="2" fontId="23" fillId="4" borderId="3" xfId="0" applyNumberFormat="1" applyFont="1" applyFill="1" applyBorder="1"/>
    <xf numFmtId="2" fontId="3" fillId="4" borderId="3" xfId="0" applyNumberFormat="1" applyFont="1" applyFill="1" applyBorder="1"/>
    <xf numFmtId="0" fontId="9" fillId="4" borderId="3" xfId="0" applyFont="1" applyFill="1" applyBorder="1" applyAlignment="1">
      <alignment horizontal="center"/>
    </xf>
    <xf numFmtId="0" fontId="9" fillId="4" borderId="3" xfId="0" applyFont="1" applyFill="1" applyBorder="1" applyAlignment="1">
      <alignment wrapText="1"/>
    </xf>
    <xf numFmtId="4" fontId="9" fillId="4" borderId="3" xfId="0" applyNumberFormat="1" applyFont="1" applyFill="1" applyBorder="1"/>
    <xf numFmtId="165" fontId="3" fillId="4" borderId="3" xfId="0" applyNumberFormat="1" applyFont="1" applyFill="1" applyBorder="1"/>
    <xf numFmtId="3" fontId="24" fillId="4" borderId="3" xfId="0" applyNumberFormat="1" applyFont="1" applyFill="1" applyBorder="1"/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/>
    </xf>
    <xf numFmtId="3" fontId="22" fillId="4" borderId="3" xfId="0" applyNumberFormat="1" applyFont="1" applyFill="1" applyBorder="1"/>
    <xf numFmtId="1" fontId="3" fillId="4" borderId="3" xfId="0" applyNumberFormat="1" applyFont="1" applyFill="1" applyBorder="1" applyAlignment="1">
      <alignment horizontal="center"/>
    </xf>
    <xf numFmtId="4" fontId="24" fillId="4" borderId="3" xfId="0" applyNumberFormat="1" applyFont="1" applyFill="1" applyBorder="1"/>
    <xf numFmtId="0" fontId="1" fillId="2" borderId="0" xfId="0" applyFont="1" applyFill="1"/>
    <xf numFmtId="4" fontId="6" fillId="4" borderId="3" xfId="0" applyNumberFormat="1" applyFont="1" applyFill="1" applyBorder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3" fontId="23" fillId="2" borderId="3" xfId="0" applyNumberFormat="1" applyFont="1" applyFill="1" applyBorder="1"/>
    <xf numFmtId="3" fontId="3" fillId="2" borderId="3" xfId="0" applyNumberFormat="1" applyFont="1" applyFill="1" applyBorder="1"/>
    <xf numFmtId="3" fontId="36" fillId="14" borderId="3" xfId="0" applyNumberFormat="1" applyFont="1" applyFill="1" applyBorder="1"/>
    <xf numFmtId="2" fontId="23" fillId="14" borderId="3" xfId="0" applyNumberFormat="1" applyFont="1" applyFill="1" applyBorder="1"/>
    <xf numFmtId="4" fontId="9" fillId="14" borderId="3" xfId="0" applyNumberFormat="1" applyFont="1" applyFill="1" applyBorder="1"/>
    <xf numFmtId="4" fontId="24" fillId="14" borderId="3" xfId="0" applyNumberFormat="1" applyFont="1" applyFill="1" applyBorder="1"/>
    <xf numFmtId="4" fontId="23" fillId="4" borderId="3" xfId="0" applyNumberFormat="1" applyFont="1" applyFill="1" applyBorder="1" applyAlignment="1">
      <alignment horizontal="right"/>
    </xf>
    <xf numFmtId="4" fontId="23" fillId="0" borderId="3" xfId="0" applyNumberFormat="1" applyFont="1" applyBorder="1" applyAlignment="1">
      <alignment horizontal="right"/>
    </xf>
    <xf numFmtId="4" fontId="9" fillId="0" borderId="3" xfId="0" applyNumberFormat="1" applyFont="1" applyBorder="1"/>
    <xf numFmtId="0" fontId="6" fillId="15" borderId="4" xfId="0" applyFont="1" applyFill="1" applyBorder="1" applyAlignment="1">
      <alignment horizontal="left" vertical="center" wrapText="1"/>
    </xf>
    <xf numFmtId="4" fontId="6" fillId="15" borderId="3" xfId="0" applyNumberFormat="1" applyFont="1" applyFill="1" applyBorder="1" applyAlignment="1">
      <alignment horizontal="right"/>
    </xf>
    <xf numFmtId="4" fontId="6" fillId="15" borderId="3" xfId="0" applyNumberFormat="1" applyFont="1" applyFill="1" applyBorder="1" applyAlignment="1">
      <alignment horizontal="right" wrapText="1"/>
    </xf>
    <xf numFmtId="0" fontId="6" fillId="16" borderId="4" xfId="0" applyFont="1" applyFill="1" applyBorder="1" applyAlignment="1">
      <alignment horizontal="left" vertical="center" wrapText="1"/>
    </xf>
    <xf numFmtId="4" fontId="6" fillId="16" borderId="3" xfId="0" applyNumberFormat="1" applyFont="1" applyFill="1" applyBorder="1" applyAlignment="1">
      <alignment horizontal="right"/>
    </xf>
    <xf numFmtId="4" fontId="6" fillId="16" borderId="3" xfId="0" applyNumberFormat="1" applyFont="1" applyFill="1" applyBorder="1" applyAlignment="1">
      <alignment horizontal="right" wrapText="1"/>
    </xf>
    <xf numFmtId="165" fontId="9" fillId="4" borderId="3" xfId="0" applyNumberFormat="1" applyFont="1" applyFill="1" applyBorder="1"/>
    <xf numFmtId="0" fontId="9" fillId="2" borderId="0" xfId="0" applyFont="1" applyFill="1" applyAlignment="1">
      <alignment horizontal="left" vertical="center" wrapText="1"/>
    </xf>
    <xf numFmtId="0" fontId="10" fillId="2" borderId="0" xfId="0" quotePrefix="1" applyFont="1" applyFill="1" applyAlignment="1">
      <alignment horizontal="left" vertical="center"/>
    </xf>
    <xf numFmtId="0" fontId="10" fillId="2" borderId="0" xfId="0" quotePrefix="1" applyFont="1" applyFill="1" applyAlignment="1">
      <alignment horizontal="left" vertical="center" wrapText="1"/>
    </xf>
    <xf numFmtId="4" fontId="3" fillId="2" borderId="0" xfId="0" applyNumberFormat="1" applyFont="1" applyFill="1" applyAlignment="1">
      <alignment horizontal="right"/>
    </xf>
    <xf numFmtId="4" fontId="3" fillId="2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1" fillId="0" borderId="1" xfId="0" quotePrefix="1" applyFont="1" applyBorder="1" applyAlignment="1">
      <alignment horizontal="left" vertical="center" wrapText="1"/>
    </xf>
    <xf numFmtId="0" fontId="11" fillId="0" borderId="2" xfId="0" quotePrefix="1" applyFont="1" applyBorder="1" applyAlignment="1">
      <alignment horizontal="left" vertical="center" wrapText="1"/>
    </xf>
    <xf numFmtId="0" fontId="11" fillId="0" borderId="4" xfId="0" quotePrefix="1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11" fillId="0" borderId="2" xfId="0" quotePrefix="1" applyFont="1" applyBorder="1" applyAlignment="1">
      <alignment horizontal="left" vertical="center"/>
    </xf>
    <xf numFmtId="0" fontId="11" fillId="0" borderId="4" xfId="0" quotePrefix="1" applyFont="1" applyBorder="1" applyAlignment="1">
      <alignment horizontal="left" vertical="center"/>
    </xf>
    <xf numFmtId="0" fontId="11" fillId="3" borderId="1" xfId="0" quotePrefix="1" applyFont="1" applyFill="1" applyBorder="1" applyAlignment="1">
      <alignment horizontal="left" vertical="center" wrapText="1"/>
    </xf>
    <xf numFmtId="0" fontId="11" fillId="3" borderId="2" xfId="0" quotePrefix="1" applyFont="1" applyFill="1" applyBorder="1" applyAlignment="1">
      <alignment horizontal="left" vertical="center" wrapText="1"/>
    </xf>
    <xf numFmtId="0" fontId="11" fillId="3" borderId="4" xfId="0" quotePrefix="1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left" vertical="center" wrapText="1"/>
    </xf>
    <xf numFmtId="0" fontId="6" fillId="16" borderId="2" xfId="0" applyFont="1" applyFill="1" applyBorder="1" applyAlignment="1">
      <alignment horizontal="left" vertical="center" wrapText="1"/>
    </xf>
    <xf numFmtId="0" fontId="6" fillId="16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2" fillId="15" borderId="1" xfId="0" applyFont="1" applyFill="1" applyBorder="1" applyAlignment="1">
      <alignment horizontal="left" vertical="center" wrapText="1"/>
    </xf>
    <xf numFmtId="0" fontId="22" fillId="15" borderId="2" xfId="0" applyFont="1" applyFill="1" applyBorder="1" applyAlignment="1">
      <alignment horizontal="left" vertical="center" wrapText="1"/>
    </xf>
    <xf numFmtId="0" fontId="22" fillId="15" borderId="4" xfId="0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 indent="1"/>
    </xf>
    <xf numFmtId="49" fontId="6" fillId="3" borderId="2" xfId="0" applyNumberFormat="1" applyFont="1" applyFill="1" applyBorder="1" applyAlignment="1">
      <alignment horizontal="left" vertical="center" wrapText="1" indent="1"/>
    </xf>
    <xf numFmtId="49" fontId="6" fillId="3" borderId="4" xfId="0" applyNumberFormat="1" applyFont="1" applyFill="1" applyBorder="1" applyAlignment="1">
      <alignment horizontal="left" vertical="center" wrapText="1" indent="1"/>
    </xf>
    <xf numFmtId="49" fontId="6" fillId="12" borderId="1" xfId="0" applyNumberFormat="1" applyFont="1" applyFill="1" applyBorder="1" applyAlignment="1">
      <alignment horizontal="left" vertical="center" wrapText="1" indent="1"/>
    </xf>
    <xf numFmtId="49" fontId="6" fillId="12" borderId="2" xfId="0" applyNumberFormat="1" applyFont="1" applyFill="1" applyBorder="1" applyAlignment="1">
      <alignment horizontal="left" vertical="center" wrapText="1" indent="1"/>
    </xf>
    <xf numFmtId="49" fontId="6" fillId="12" borderId="4" xfId="0" applyNumberFormat="1" applyFont="1" applyFill="1" applyBorder="1" applyAlignment="1">
      <alignment horizontal="left" vertical="center" wrapText="1" indent="1"/>
    </xf>
    <xf numFmtId="49" fontId="6" fillId="10" borderId="1" xfId="0" applyNumberFormat="1" applyFont="1" applyFill="1" applyBorder="1" applyAlignment="1">
      <alignment horizontal="left" vertical="center" wrapText="1" indent="1"/>
    </xf>
    <xf numFmtId="49" fontId="6" fillId="10" borderId="2" xfId="0" applyNumberFormat="1" applyFont="1" applyFill="1" applyBorder="1" applyAlignment="1">
      <alignment horizontal="left" vertical="center" wrapText="1" indent="1"/>
    </xf>
    <xf numFmtId="49" fontId="6" fillId="10" borderId="4" xfId="0" applyNumberFormat="1" applyFont="1" applyFill="1" applyBorder="1" applyAlignment="1">
      <alignment horizontal="left" vertical="center" wrapText="1" indent="1"/>
    </xf>
    <xf numFmtId="49" fontId="6" fillId="9" borderId="1" xfId="0" applyNumberFormat="1" applyFont="1" applyFill="1" applyBorder="1" applyAlignment="1">
      <alignment horizontal="left" vertical="center" wrapText="1" indent="1"/>
    </xf>
    <xf numFmtId="49" fontId="6" fillId="9" borderId="2" xfId="0" applyNumberFormat="1" applyFont="1" applyFill="1" applyBorder="1" applyAlignment="1">
      <alignment horizontal="left" vertical="center" wrapText="1" indent="1"/>
    </xf>
    <xf numFmtId="49" fontId="6" fillId="9" borderId="4" xfId="0" applyNumberFormat="1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left" vertical="center" wrapText="1"/>
    </xf>
    <xf numFmtId="49" fontId="6" fillId="8" borderId="2" xfId="0" applyNumberFormat="1" applyFont="1" applyFill="1" applyBorder="1" applyAlignment="1">
      <alignment horizontal="left" vertical="center" wrapText="1"/>
    </xf>
    <xf numFmtId="49" fontId="6" fillId="8" borderId="4" xfId="0" applyNumberFormat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9" fillId="0" borderId="3" xfId="0" applyFont="1" applyBorder="1"/>
    <xf numFmtId="0" fontId="18" fillId="0" borderId="3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abSelected="1" workbookViewId="0">
      <selection sqref="A1:L1"/>
    </sheetView>
  </sheetViews>
  <sheetFormatPr defaultRowHeight="14.5" x14ac:dyDescent="0.35"/>
  <cols>
    <col min="5" max="5" width="25.26953125" customWidth="1"/>
    <col min="6" max="10" width="15.36328125" customWidth="1"/>
    <col min="11" max="11" width="15.7265625" customWidth="1"/>
    <col min="12" max="12" width="16" customWidth="1"/>
  </cols>
  <sheetData>
    <row r="1" spans="1:12" ht="42" customHeight="1" x14ac:dyDescent="0.35">
      <c r="A1" s="238" t="s">
        <v>304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8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.75" customHeight="1" x14ac:dyDescent="0.35">
      <c r="A3" s="238" t="s">
        <v>30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8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</row>
    <row r="5" spans="1:12" ht="18" customHeight="1" x14ac:dyDescent="0.35">
      <c r="A5" s="238" t="s">
        <v>38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</row>
    <row r="6" spans="1:12" ht="18" x14ac:dyDescent="0.4">
      <c r="A6" s="1"/>
      <c r="B6" s="2"/>
      <c r="C6" s="2"/>
      <c r="D6" s="2"/>
      <c r="E6" s="7"/>
      <c r="F6" s="8"/>
      <c r="G6" s="8"/>
      <c r="H6" s="8"/>
      <c r="I6" s="8"/>
      <c r="J6" s="8"/>
      <c r="K6" s="8"/>
      <c r="L6" s="41" t="s">
        <v>41</v>
      </c>
    </row>
    <row r="7" spans="1:12" ht="29.25" customHeight="1" x14ac:dyDescent="0.35">
      <c r="A7" s="31"/>
      <c r="B7" s="32"/>
      <c r="C7" s="32"/>
      <c r="D7" s="33"/>
      <c r="E7" s="34"/>
      <c r="F7" s="130" t="s">
        <v>116</v>
      </c>
      <c r="G7" s="130" t="s">
        <v>111</v>
      </c>
      <c r="H7" s="119" t="s">
        <v>123</v>
      </c>
      <c r="I7" s="119" t="s">
        <v>280</v>
      </c>
      <c r="J7" s="119" t="s">
        <v>281</v>
      </c>
      <c r="K7" s="120" t="s">
        <v>126</v>
      </c>
      <c r="L7" s="120" t="s">
        <v>127</v>
      </c>
    </row>
    <row r="8" spans="1:12" ht="15" customHeight="1" x14ac:dyDescent="0.35">
      <c r="A8" s="245" t="s">
        <v>0</v>
      </c>
      <c r="B8" s="246"/>
      <c r="C8" s="246"/>
      <c r="D8" s="246"/>
      <c r="E8" s="247"/>
      <c r="F8" s="66">
        <v>306824</v>
      </c>
      <c r="G8" s="66">
        <v>438264.7</v>
      </c>
      <c r="H8" s="66">
        <v>473785</v>
      </c>
      <c r="I8" s="66">
        <v>26202.5</v>
      </c>
      <c r="J8" s="66">
        <v>499987.5</v>
      </c>
      <c r="K8" s="66">
        <v>473785</v>
      </c>
      <c r="L8" s="66">
        <v>473785</v>
      </c>
    </row>
    <row r="9" spans="1:12" ht="15" customHeight="1" x14ac:dyDescent="0.35">
      <c r="A9" s="248" t="s">
        <v>1</v>
      </c>
      <c r="B9" s="249"/>
      <c r="C9" s="249"/>
      <c r="D9" s="249"/>
      <c r="E9" s="250"/>
      <c r="F9" s="67">
        <v>306824</v>
      </c>
      <c r="G9" s="67">
        <v>438264.7</v>
      </c>
      <c r="H9" s="67">
        <v>473785</v>
      </c>
      <c r="I9" s="67">
        <v>26202.5</v>
      </c>
      <c r="J9" s="67">
        <v>499987.5</v>
      </c>
      <c r="K9" s="67">
        <v>476785</v>
      </c>
      <c r="L9" s="67">
        <v>476785</v>
      </c>
    </row>
    <row r="10" spans="1:12" x14ac:dyDescent="0.35">
      <c r="A10" s="251" t="s">
        <v>2</v>
      </c>
      <c r="B10" s="252"/>
      <c r="C10" s="252"/>
      <c r="D10" s="252"/>
      <c r="E10" s="253"/>
      <c r="F10" s="67"/>
      <c r="G10" s="67"/>
      <c r="H10" s="67"/>
      <c r="I10" s="67"/>
      <c r="J10" s="67"/>
      <c r="K10" s="67"/>
      <c r="L10" s="67"/>
    </row>
    <row r="11" spans="1:12" x14ac:dyDescent="0.35">
      <c r="A11" s="42" t="s">
        <v>3</v>
      </c>
      <c r="B11" s="43"/>
      <c r="C11" s="43"/>
      <c r="D11" s="43"/>
      <c r="E11" s="43"/>
      <c r="F11" s="66">
        <v>314934.68</v>
      </c>
      <c r="G11" s="66">
        <v>464446.32</v>
      </c>
      <c r="H11" s="66">
        <v>473785</v>
      </c>
      <c r="I11" s="66">
        <v>51914.69</v>
      </c>
      <c r="J11" s="66">
        <v>525699.68999999994</v>
      </c>
      <c r="K11" s="66">
        <v>473785</v>
      </c>
      <c r="L11" s="66">
        <v>473785</v>
      </c>
    </row>
    <row r="12" spans="1:12" ht="15" customHeight="1" x14ac:dyDescent="0.35">
      <c r="A12" s="242" t="s">
        <v>4</v>
      </c>
      <c r="B12" s="243"/>
      <c r="C12" s="243"/>
      <c r="D12" s="243"/>
      <c r="E12" s="244"/>
      <c r="F12" s="67">
        <v>283657.38</v>
      </c>
      <c r="G12" s="67">
        <v>416122.07</v>
      </c>
      <c r="H12" s="67">
        <v>405585</v>
      </c>
      <c r="I12" s="67">
        <v>45364.69</v>
      </c>
      <c r="J12" s="67">
        <v>450949.69</v>
      </c>
      <c r="K12" s="67">
        <v>405585</v>
      </c>
      <c r="L12" s="69">
        <v>405585</v>
      </c>
    </row>
    <row r="13" spans="1:12" x14ac:dyDescent="0.35">
      <c r="A13" s="251" t="s">
        <v>5</v>
      </c>
      <c r="B13" s="252"/>
      <c r="C13" s="252"/>
      <c r="D13" s="252"/>
      <c r="E13" s="253"/>
      <c r="F13" s="67">
        <v>31277.3</v>
      </c>
      <c r="G13" s="67">
        <v>48324</v>
      </c>
      <c r="H13" s="67">
        <f>H11-H12</f>
        <v>68200</v>
      </c>
      <c r="I13" s="67">
        <v>6550</v>
      </c>
      <c r="J13" s="67">
        <v>74750</v>
      </c>
      <c r="K13" s="67">
        <v>68200</v>
      </c>
      <c r="L13" s="69">
        <v>68200</v>
      </c>
    </row>
    <row r="14" spans="1:12" ht="15" customHeight="1" x14ac:dyDescent="0.35">
      <c r="A14" s="254" t="s">
        <v>6</v>
      </c>
      <c r="B14" s="255"/>
      <c r="C14" s="255"/>
      <c r="D14" s="255"/>
      <c r="E14" s="256"/>
      <c r="F14" s="68">
        <v>-8110.68</v>
      </c>
      <c r="G14" s="68">
        <v>26181.62</v>
      </c>
      <c r="H14" s="68"/>
      <c r="I14" s="68">
        <v>25712.19</v>
      </c>
      <c r="J14" s="68">
        <v>25712.19</v>
      </c>
      <c r="K14" s="68"/>
      <c r="L14" s="68"/>
    </row>
    <row r="15" spans="1:12" ht="18" x14ac:dyDescent="0.35">
      <c r="A15" s="5"/>
      <c r="B15" s="9"/>
      <c r="C15" s="9"/>
      <c r="D15" s="9"/>
      <c r="E15" s="9"/>
      <c r="F15" s="3"/>
      <c r="G15" s="3"/>
      <c r="H15" s="3"/>
      <c r="I15" s="3"/>
      <c r="J15" s="3"/>
      <c r="K15" s="3"/>
      <c r="L15" s="3"/>
    </row>
    <row r="16" spans="1:12" ht="18" customHeight="1" x14ac:dyDescent="0.35">
      <c r="A16" s="238" t="s">
        <v>39</v>
      </c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</row>
    <row r="17" spans="1:12" ht="18" x14ac:dyDescent="0.35">
      <c r="A17" s="5"/>
      <c r="B17" s="9"/>
      <c r="C17" s="9"/>
      <c r="D17" s="9"/>
      <c r="E17" s="9"/>
      <c r="F17" s="3"/>
      <c r="G17" s="3"/>
      <c r="H17" s="3"/>
      <c r="I17" s="3"/>
      <c r="J17" s="3"/>
      <c r="K17" s="3"/>
      <c r="L17" s="3"/>
    </row>
    <row r="18" spans="1:12" ht="29" x14ac:dyDescent="0.35">
      <c r="A18" s="31"/>
      <c r="B18" s="32"/>
      <c r="C18" s="32"/>
      <c r="D18" s="33"/>
      <c r="E18" s="34"/>
      <c r="F18" s="130" t="s">
        <v>116</v>
      </c>
      <c r="G18" s="130" t="s">
        <v>117</v>
      </c>
      <c r="H18" s="130" t="s">
        <v>124</v>
      </c>
      <c r="I18" s="130" t="s">
        <v>278</v>
      </c>
      <c r="J18" s="130" t="s">
        <v>296</v>
      </c>
      <c r="K18" s="4" t="s">
        <v>110</v>
      </c>
      <c r="L18" s="4" t="s">
        <v>118</v>
      </c>
    </row>
    <row r="19" spans="1:12" ht="15.75" customHeight="1" x14ac:dyDescent="0.35">
      <c r="A19" s="248" t="s">
        <v>8</v>
      </c>
      <c r="B19" s="249"/>
      <c r="C19" s="249"/>
      <c r="D19" s="249"/>
      <c r="E19" s="250"/>
      <c r="F19" s="36"/>
      <c r="G19" s="36"/>
      <c r="H19" s="36"/>
      <c r="I19" s="36"/>
      <c r="J19" s="36"/>
      <c r="K19" s="36"/>
      <c r="L19" s="36"/>
    </row>
    <row r="20" spans="1:12" ht="15" customHeight="1" x14ac:dyDescent="0.35">
      <c r="A20" s="248" t="s">
        <v>9</v>
      </c>
      <c r="B20" s="249"/>
      <c r="C20" s="249"/>
      <c r="D20" s="249"/>
      <c r="E20" s="249"/>
      <c r="F20" s="36"/>
      <c r="G20" s="36"/>
      <c r="H20" s="36"/>
      <c r="I20" s="36"/>
      <c r="J20" s="36"/>
      <c r="K20" s="36"/>
      <c r="L20" s="36"/>
    </row>
    <row r="21" spans="1:12" ht="15" customHeight="1" x14ac:dyDescent="0.35">
      <c r="A21" s="254" t="s">
        <v>10</v>
      </c>
      <c r="B21" s="255"/>
      <c r="C21" s="255"/>
      <c r="D21" s="255"/>
      <c r="E21" s="255"/>
      <c r="F21" s="35"/>
      <c r="G21" s="35"/>
      <c r="H21" s="35"/>
      <c r="I21" s="35"/>
      <c r="J21" s="35"/>
      <c r="K21" s="35">
        <v>0</v>
      </c>
      <c r="L21" s="35">
        <v>0</v>
      </c>
    </row>
    <row r="22" spans="1:12" ht="18" x14ac:dyDescent="0.35">
      <c r="A22" s="25"/>
      <c r="B22" s="9"/>
      <c r="C22" s="9"/>
      <c r="D22" s="9"/>
      <c r="E22" s="9"/>
      <c r="F22" s="3"/>
      <c r="G22" s="3"/>
      <c r="H22" s="3"/>
      <c r="I22" s="3"/>
      <c r="J22" s="3"/>
      <c r="K22" s="3"/>
      <c r="L22" s="3"/>
    </row>
    <row r="23" spans="1:12" ht="18" customHeight="1" x14ac:dyDescent="0.35">
      <c r="A23" s="238" t="s">
        <v>44</v>
      </c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</row>
    <row r="24" spans="1:12" ht="18" x14ac:dyDescent="0.35">
      <c r="A24" s="25"/>
      <c r="B24" s="9"/>
      <c r="C24" s="9"/>
      <c r="D24" s="9"/>
      <c r="E24" s="9"/>
      <c r="F24" s="3"/>
      <c r="G24" s="3"/>
      <c r="H24" s="3"/>
      <c r="I24" s="3"/>
      <c r="J24" s="3"/>
      <c r="K24" s="3"/>
      <c r="L24" s="3"/>
    </row>
    <row r="25" spans="1:12" ht="29" x14ac:dyDescent="0.35">
      <c r="A25" s="31"/>
      <c r="B25" s="32"/>
      <c r="C25" s="32"/>
      <c r="D25" s="33"/>
      <c r="E25" s="34"/>
      <c r="F25" s="118" t="s">
        <v>116</v>
      </c>
      <c r="G25" s="130" t="s">
        <v>125</v>
      </c>
      <c r="H25" s="130" t="s">
        <v>122</v>
      </c>
      <c r="I25" s="130" t="s">
        <v>278</v>
      </c>
      <c r="J25" s="130" t="s">
        <v>276</v>
      </c>
      <c r="K25" s="4" t="s">
        <v>110</v>
      </c>
      <c r="L25" s="4" t="s">
        <v>118</v>
      </c>
    </row>
    <row r="26" spans="1:12" ht="15" customHeight="1" x14ac:dyDescent="0.35">
      <c r="A26" s="258" t="s">
        <v>40</v>
      </c>
      <c r="B26" s="259"/>
      <c r="C26" s="259"/>
      <c r="D26" s="259"/>
      <c r="E26" s="260"/>
      <c r="F26" s="38"/>
      <c r="G26" s="38"/>
      <c r="H26" s="38"/>
      <c r="I26" s="38"/>
      <c r="J26" s="38"/>
      <c r="K26" s="38"/>
      <c r="L26" s="39"/>
    </row>
    <row r="27" spans="1:12" ht="30.15" customHeight="1" x14ac:dyDescent="0.35">
      <c r="A27" s="261" t="s">
        <v>7</v>
      </c>
      <c r="B27" s="262"/>
      <c r="C27" s="262"/>
      <c r="D27" s="262"/>
      <c r="E27" s="263"/>
      <c r="F27" s="68">
        <v>-8110.68</v>
      </c>
      <c r="G27" s="127">
        <v>26181.62</v>
      </c>
      <c r="H27" s="127"/>
      <c r="I27" s="127">
        <v>25712.19</v>
      </c>
      <c r="J27" s="127">
        <v>25712.19</v>
      </c>
      <c r="K27" s="40"/>
      <c r="L27" s="37"/>
    </row>
    <row r="30" spans="1:12" ht="15" customHeight="1" x14ac:dyDescent="0.35">
      <c r="A30" s="242" t="s">
        <v>11</v>
      </c>
      <c r="B30" s="243"/>
      <c r="C30" s="243"/>
      <c r="D30" s="243"/>
      <c r="E30" s="243"/>
      <c r="F30" s="36"/>
      <c r="G30" s="36"/>
      <c r="H30" s="36"/>
      <c r="I30" s="36"/>
      <c r="J30" s="36"/>
      <c r="K30" s="36">
        <v>0</v>
      </c>
      <c r="L30" s="36">
        <v>0</v>
      </c>
    </row>
    <row r="31" spans="1:12" ht="11.25" customHeight="1" x14ac:dyDescent="0.35">
      <c r="A31" s="20"/>
      <c r="B31" s="21"/>
      <c r="C31" s="21"/>
      <c r="D31" s="21"/>
      <c r="E31" s="21"/>
      <c r="F31" s="22"/>
      <c r="G31" s="22"/>
      <c r="H31" s="22"/>
      <c r="I31" s="22"/>
      <c r="J31" s="22"/>
      <c r="K31" s="22"/>
      <c r="L31" s="22"/>
    </row>
    <row r="32" spans="1:12" ht="8.4" customHeight="1" x14ac:dyDescent="0.35"/>
    <row r="33" spans="1:12" ht="8.4" customHeight="1" x14ac:dyDescent="0.35"/>
    <row r="34" spans="1:12" ht="29.25" customHeight="1" x14ac:dyDescent="0.35">
      <c r="A34" s="257" t="s">
        <v>42</v>
      </c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7"/>
    </row>
  </sheetData>
  <mergeCells count="18">
    <mergeCell ref="A34:L34"/>
    <mergeCell ref="A23:L23"/>
    <mergeCell ref="A30:E30"/>
    <mergeCell ref="A26:E26"/>
    <mergeCell ref="A27:E27"/>
    <mergeCell ref="A19:E19"/>
    <mergeCell ref="A20:E20"/>
    <mergeCell ref="A21:E21"/>
    <mergeCell ref="A13:E13"/>
    <mergeCell ref="A14:E14"/>
    <mergeCell ref="A12:E12"/>
    <mergeCell ref="A5:L5"/>
    <mergeCell ref="A16:L16"/>
    <mergeCell ref="A1:L1"/>
    <mergeCell ref="A3:L3"/>
    <mergeCell ref="A8:E8"/>
    <mergeCell ref="A9:E9"/>
    <mergeCell ref="A10:E10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0"/>
  <sheetViews>
    <sheetView workbookViewId="0">
      <selection sqref="A1:K1"/>
    </sheetView>
  </sheetViews>
  <sheetFormatPr defaultRowHeight="14.5" x14ac:dyDescent="0.35"/>
  <cols>
    <col min="1" max="1" width="7.36328125" bestFit="1" customWidth="1"/>
    <col min="2" max="2" width="8.36328125" bestFit="1" customWidth="1"/>
    <col min="3" max="3" width="6.54296875" customWidth="1"/>
    <col min="4" max="4" width="25.26953125" customWidth="1"/>
    <col min="5" max="5" width="15.81640625" customWidth="1"/>
    <col min="6" max="6" width="15.6328125" customWidth="1"/>
    <col min="7" max="7" width="16.08984375" customWidth="1"/>
    <col min="8" max="8" width="19.453125" customWidth="1"/>
    <col min="9" max="9" width="16.453125" customWidth="1"/>
    <col min="10" max="10" width="19.7265625" customWidth="1"/>
    <col min="11" max="11" width="16.08984375" customWidth="1"/>
  </cols>
  <sheetData>
    <row r="1" spans="1:11" ht="42" customHeight="1" x14ac:dyDescent="0.35">
      <c r="A1" s="238" t="s">
        <v>303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</row>
    <row r="2" spans="1:11" ht="18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5" x14ac:dyDescent="0.35">
      <c r="A3" s="238" t="s">
        <v>30</v>
      </c>
      <c r="B3" s="238"/>
      <c r="C3" s="238"/>
      <c r="D3" s="238"/>
      <c r="E3" s="238"/>
      <c r="F3" s="238"/>
      <c r="G3" s="238"/>
      <c r="H3" s="238"/>
      <c r="I3" s="238"/>
      <c r="J3" s="240"/>
      <c r="K3" s="240"/>
    </row>
    <row r="4" spans="1:11" ht="18" x14ac:dyDescent="0.35">
      <c r="A4" s="5"/>
      <c r="B4" s="5"/>
      <c r="C4" s="5"/>
      <c r="D4" s="5"/>
      <c r="E4" s="5"/>
      <c r="F4" s="5"/>
      <c r="G4" s="5"/>
      <c r="H4" s="5"/>
      <c r="I4" s="5"/>
      <c r="J4" s="6"/>
      <c r="K4" s="6"/>
    </row>
    <row r="5" spans="1:11" ht="18" customHeight="1" x14ac:dyDescent="0.35">
      <c r="A5" s="238" t="s">
        <v>13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</row>
    <row r="6" spans="1:11" ht="18" x14ac:dyDescent="0.35">
      <c r="A6" s="5"/>
      <c r="B6" s="5"/>
      <c r="C6" s="5"/>
      <c r="D6" s="5"/>
      <c r="E6" s="5"/>
      <c r="F6" s="5"/>
      <c r="G6" s="5"/>
      <c r="H6" s="5"/>
      <c r="I6" s="5"/>
      <c r="J6" s="6"/>
      <c r="K6" s="6"/>
    </row>
    <row r="7" spans="1:11" ht="15.5" x14ac:dyDescent="0.35">
      <c r="A7" s="238" t="s">
        <v>1</v>
      </c>
      <c r="B7" s="239"/>
      <c r="C7" s="239"/>
      <c r="D7" s="239"/>
      <c r="E7" s="239"/>
      <c r="F7" s="239"/>
      <c r="G7" s="239"/>
      <c r="H7" s="239"/>
      <c r="I7" s="239"/>
      <c r="J7" s="239"/>
      <c r="K7" s="239"/>
    </row>
    <row r="8" spans="1:11" ht="18" x14ac:dyDescent="0.35">
      <c r="A8" s="5"/>
      <c r="B8" s="5"/>
      <c r="C8" s="5"/>
      <c r="D8" s="5"/>
      <c r="E8" s="5"/>
      <c r="F8" s="5"/>
      <c r="G8" s="5"/>
      <c r="H8" s="5"/>
      <c r="I8" s="5"/>
      <c r="J8" s="6"/>
      <c r="K8" s="6"/>
    </row>
    <row r="9" spans="1:11" ht="26" x14ac:dyDescent="0.35">
      <c r="A9" s="24" t="s">
        <v>14</v>
      </c>
      <c r="B9" s="23" t="s">
        <v>15</v>
      </c>
      <c r="C9" s="23" t="s">
        <v>16</v>
      </c>
      <c r="D9" s="23" t="s">
        <v>12</v>
      </c>
      <c r="E9" s="24" t="s">
        <v>116</v>
      </c>
      <c r="F9" s="24" t="s">
        <v>119</v>
      </c>
      <c r="G9" s="24" t="s">
        <v>122</v>
      </c>
      <c r="H9" s="24" t="s">
        <v>278</v>
      </c>
      <c r="I9" s="24" t="s">
        <v>279</v>
      </c>
      <c r="J9" s="24" t="s">
        <v>110</v>
      </c>
      <c r="K9" s="24" t="s">
        <v>118</v>
      </c>
    </row>
    <row r="10" spans="1:11" ht="15.5" x14ac:dyDescent="0.35">
      <c r="A10" s="60"/>
      <c r="B10" s="61"/>
      <c r="C10" s="61"/>
      <c r="D10" s="61" t="s">
        <v>62</v>
      </c>
      <c r="E10" s="62">
        <v>342922.3</v>
      </c>
      <c r="F10" s="62">
        <f t="shared" ref="F10:K10" si="0">SUM(F11,F24)</f>
        <v>464446.32</v>
      </c>
      <c r="G10" s="62">
        <f t="shared" si="0"/>
        <v>473785</v>
      </c>
      <c r="H10" s="62">
        <f t="shared" si="0"/>
        <v>51914.69</v>
      </c>
      <c r="I10" s="62">
        <f t="shared" si="0"/>
        <v>525699.68999999994</v>
      </c>
      <c r="J10" s="62">
        <f t="shared" si="0"/>
        <v>473785</v>
      </c>
      <c r="K10" s="62">
        <f t="shared" si="0"/>
        <v>473785</v>
      </c>
    </row>
    <row r="11" spans="1:11" ht="15.75" customHeight="1" x14ac:dyDescent="0.35">
      <c r="A11" s="12">
        <v>6</v>
      </c>
      <c r="B11" s="12"/>
      <c r="C11" s="12"/>
      <c r="D11" s="12" t="s">
        <v>17</v>
      </c>
      <c r="E11" s="45">
        <f>SUM(E12,E14,E16,E19,E25)</f>
        <v>312706</v>
      </c>
      <c r="F11" s="45">
        <f>SUM(F12,F14,F16,F19)</f>
        <v>438264.7</v>
      </c>
      <c r="G11" s="45">
        <f>SUM(G12,G14,G16,G19)</f>
        <v>473785</v>
      </c>
      <c r="H11" s="45">
        <f>SUM(H12,H14,H16,H19,H21)</f>
        <v>26202.5</v>
      </c>
      <c r="I11" s="45">
        <f>SUM(I12,I14,I16,I19,I21)</f>
        <v>499987.5</v>
      </c>
      <c r="J11" s="45">
        <f>SUM(J12,J16,J19)</f>
        <v>473785</v>
      </c>
      <c r="K11" s="45">
        <f>SUM(K12,K14,K16,K19)</f>
        <v>473785</v>
      </c>
    </row>
    <row r="12" spans="1:11" ht="36.75" customHeight="1" x14ac:dyDescent="0.35">
      <c r="A12" s="16"/>
      <c r="B12" s="16">
        <v>63</v>
      </c>
      <c r="C12" s="16"/>
      <c r="D12" s="16" t="s">
        <v>84</v>
      </c>
      <c r="E12" s="45">
        <v>49990</v>
      </c>
      <c r="F12" s="45">
        <v>53500</v>
      </c>
      <c r="G12" s="45">
        <f>SUM(G13)</f>
        <v>74990</v>
      </c>
      <c r="H12" s="45">
        <v>0</v>
      </c>
      <c r="I12" s="45">
        <v>74990</v>
      </c>
      <c r="J12" s="45">
        <f>SUM(J13)</f>
        <v>74990</v>
      </c>
      <c r="K12" s="45">
        <f>SUM(K13)</f>
        <v>74990</v>
      </c>
    </row>
    <row r="13" spans="1:11" ht="15.75" customHeight="1" x14ac:dyDescent="0.35">
      <c r="A13" s="16"/>
      <c r="B13" s="16"/>
      <c r="C13" s="16" t="s">
        <v>87</v>
      </c>
      <c r="D13" s="16" t="s">
        <v>88</v>
      </c>
      <c r="E13" s="44">
        <v>49990</v>
      </c>
      <c r="F13" s="45">
        <v>53500</v>
      </c>
      <c r="G13" s="44">
        <v>74990</v>
      </c>
      <c r="H13" s="44">
        <v>0</v>
      </c>
      <c r="I13" s="44">
        <v>74990</v>
      </c>
      <c r="J13" s="44">
        <v>74990</v>
      </c>
      <c r="K13" s="44">
        <v>74990</v>
      </c>
    </row>
    <row r="14" spans="1:11" ht="15.75" customHeight="1" x14ac:dyDescent="0.35">
      <c r="A14" s="12"/>
      <c r="B14" s="16">
        <v>64</v>
      </c>
      <c r="C14" s="12"/>
      <c r="D14" s="16" t="s">
        <v>48</v>
      </c>
      <c r="E14" s="44"/>
      <c r="F14" s="44"/>
      <c r="G14" s="45">
        <f>SUM(G15)</f>
        <v>0</v>
      </c>
      <c r="H14" s="45">
        <v>0</v>
      </c>
      <c r="I14" s="45">
        <f>SUM(I15)</f>
        <v>0</v>
      </c>
      <c r="J14" s="45">
        <v>0</v>
      </c>
      <c r="K14" s="45">
        <v>0</v>
      </c>
    </row>
    <row r="15" spans="1:11" ht="15.75" customHeight="1" x14ac:dyDescent="0.35">
      <c r="A15" s="12"/>
      <c r="B15" s="12"/>
      <c r="C15" s="16" t="s">
        <v>53</v>
      </c>
      <c r="D15" s="14" t="s">
        <v>46</v>
      </c>
      <c r="E15" s="44"/>
      <c r="F15" s="44"/>
      <c r="G15" s="44"/>
      <c r="H15" s="44"/>
      <c r="I15" s="44"/>
      <c r="J15" s="44">
        <v>0</v>
      </c>
      <c r="K15" s="44">
        <v>0</v>
      </c>
    </row>
    <row r="16" spans="1:11" ht="51" customHeight="1" x14ac:dyDescent="0.35">
      <c r="A16" s="13"/>
      <c r="B16" s="13">
        <v>66</v>
      </c>
      <c r="C16" s="14"/>
      <c r="D16" s="18" t="s">
        <v>47</v>
      </c>
      <c r="E16" s="45">
        <f>SUM(E17,E18)</f>
        <v>10624</v>
      </c>
      <c r="F16" s="45">
        <f>SUM(F17,F18)</f>
        <v>8700</v>
      </c>
      <c r="G16" s="45">
        <f>SUM(G17,G18)</f>
        <v>7000</v>
      </c>
      <c r="H16" s="45"/>
      <c r="I16" s="45">
        <f>SUM(I17,I18)</f>
        <v>7000</v>
      </c>
      <c r="J16" s="45">
        <f>SUM(J17,J18)</f>
        <v>7000</v>
      </c>
      <c r="K16" s="45">
        <f>SUM(K17,K18)</f>
        <v>7000</v>
      </c>
    </row>
    <row r="17" spans="1:22" x14ac:dyDescent="0.35">
      <c r="A17" s="13"/>
      <c r="B17" s="28"/>
      <c r="C17" s="14" t="s">
        <v>53</v>
      </c>
      <c r="D17" s="14" t="s">
        <v>46</v>
      </c>
      <c r="E17" s="44">
        <v>9924</v>
      </c>
      <c r="F17" s="44">
        <v>8000</v>
      </c>
      <c r="G17" s="44">
        <v>7000</v>
      </c>
      <c r="H17" s="44"/>
      <c r="I17" s="44">
        <v>7000</v>
      </c>
      <c r="J17" s="44">
        <v>7000</v>
      </c>
      <c r="K17" s="44">
        <v>7000</v>
      </c>
    </row>
    <row r="18" spans="1:22" x14ac:dyDescent="0.35">
      <c r="A18" s="13"/>
      <c r="B18" s="28"/>
      <c r="C18" s="14" t="s">
        <v>105</v>
      </c>
      <c r="D18" s="14" t="s">
        <v>104</v>
      </c>
      <c r="E18" s="44">
        <v>700</v>
      </c>
      <c r="F18" s="44">
        <v>700</v>
      </c>
      <c r="G18" s="44"/>
      <c r="H18" s="44"/>
      <c r="I18" s="44">
        <v>0</v>
      </c>
      <c r="J18" s="44">
        <v>0</v>
      </c>
      <c r="K18" s="44">
        <v>0</v>
      </c>
    </row>
    <row r="19" spans="1:22" ht="37.5" x14ac:dyDescent="0.35">
      <c r="A19" s="13"/>
      <c r="B19" s="13">
        <v>67</v>
      </c>
      <c r="C19" s="14"/>
      <c r="D19" s="16" t="s">
        <v>43</v>
      </c>
      <c r="E19" s="45">
        <v>252092</v>
      </c>
      <c r="F19" s="45">
        <f t="shared" ref="F19:K19" si="1">SUM(F20)</f>
        <v>376064.7</v>
      </c>
      <c r="G19" s="45">
        <f t="shared" si="1"/>
        <v>391795</v>
      </c>
      <c r="H19" s="45">
        <f t="shared" si="1"/>
        <v>-7293.28</v>
      </c>
      <c r="I19" s="45">
        <f t="shared" si="1"/>
        <v>384501.72</v>
      </c>
      <c r="J19" s="45">
        <f t="shared" si="1"/>
        <v>391795</v>
      </c>
      <c r="K19" s="45">
        <f t="shared" si="1"/>
        <v>391795</v>
      </c>
    </row>
    <row r="20" spans="1:22" x14ac:dyDescent="0.35">
      <c r="A20" s="13"/>
      <c r="B20" s="13"/>
      <c r="C20" s="14" t="s">
        <v>52</v>
      </c>
      <c r="D20" s="18" t="s">
        <v>18</v>
      </c>
      <c r="E20" s="44">
        <v>252092</v>
      </c>
      <c r="F20" s="44">
        <v>376064.7</v>
      </c>
      <c r="G20" s="44">
        <v>391795</v>
      </c>
      <c r="H20" s="44">
        <v>-7293.28</v>
      </c>
      <c r="I20" s="44">
        <v>384501.72</v>
      </c>
      <c r="J20" s="44">
        <v>391795</v>
      </c>
      <c r="K20" s="44">
        <v>391795</v>
      </c>
    </row>
    <row r="21" spans="1:22" x14ac:dyDescent="0.35">
      <c r="A21" s="13"/>
      <c r="B21" s="13" t="s">
        <v>283</v>
      </c>
      <c r="C21" s="14"/>
      <c r="D21" s="18"/>
      <c r="E21" s="44"/>
      <c r="F21" s="44"/>
      <c r="G21" s="44"/>
      <c r="H21" s="45">
        <f>SUM(H22,H23)</f>
        <v>33495.78</v>
      </c>
      <c r="I21" s="45">
        <f>SUM(I22,I23)</f>
        <v>33495.78</v>
      </c>
      <c r="J21" s="44"/>
      <c r="K21" s="44"/>
    </row>
    <row r="22" spans="1:22" x14ac:dyDescent="0.35">
      <c r="A22" s="13"/>
      <c r="B22" s="13" t="s">
        <v>289</v>
      </c>
      <c r="C22" s="14"/>
      <c r="D22" s="18" t="s">
        <v>295</v>
      </c>
      <c r="E22" s="44"/>
      <c r="F22" s="44"/>
      <c r="G22" s="44"/>
      <c r="H22" s="44">
        <v>5024.37</v>
      </c>
      <c r="I22" s="44">
        <v>5024.37</v>
      </c>
      <c r="J22" s="44"/>
      <c r="K22" s="44"/>
    </row>
    <row r="23" spans="1:22" x14ac:dyDescent="0.35">
      <c r="A23" s="13"/>
      <c r="B23" s="13" t="s">
        <v>294</v>
      </c>
      <c r="C23" s="14"/>
      <c r="D23" s="18" t="s">
        <v>295</v>
      </c>
      <c r="E23" s="44"/>
      <c r="F23" s="44"/>
      <c r="G23" s="44"/>
      <c r="H23" s="44">
        <v>28471.41</v>
      </c>
      <c r="I23" s="44">
        <v>28471.41</v>
      </c>
      <c r="J23" s="44"/>
      <c r="K23" s="44"/>
    </row>
    <row r="24" spans="1:22" x14ac:dyDescent="0.35">
      <c r="A24" s="12">
        <v>9</v>
      </c>
      <c r="B24" s="16"/>
      <c r="C24" s="14"/>
      <c r="D24" s="14" t="s">
        <v>59</v>
      </c>
      <c r="E24" s="45">
        <v>30216.3</v>
      </c>
      <c r="F24" s="45">
        <f>SUM(F25)</f>
        <v>26181.62</v>
      </c>
      <c r="G24" s="45">
        <f>SUM(G25)</f>
        <v>0</v>
      </c>
      <c r="H24" s="45">
        <f>SUM(H25)</f>
        <v>25712.19</v>
      </c>
      <c r="I24" s="45">
        <f>SUM(I25)</f>
        <v>25712.19</v>
      </c>
      <c r="J24" s="45">
        <v>0</v>
      </c>
      <c r="K24" s="136">
        <f>SUM(K25)</f>
        <v>0</v>
      </c>
    </row>
    <row r="25" spans="1:22" x14ac:dyDescent="0.35">
      <c r="A25" s="16"/>
      <c r="B25" s="16">
        <v>92</v>
      </c>
      <c r="C25" s="14"/>
      <c r="D25" s="14" t="s">
        <v>60</v>
      </c>
      <c r="E25" s="44"/>
      <c r="F25" s="44">
        <v>26181.62</v>
      </c>
      <c r="G25" s="44"/>
      <c r="H25" s="44">
        <f>SUM(H26)</f>
        <v>25712.19</v>
      </c>
      <c r="I25" s="44">
        <f>SUM(I26)</f>
        <v>25712.19</v>
      </c>
      <c r="J25" s="44"/>
      <c r="K25" s="46"/>
    </row>
    <row r="26" spans="1:22" ht="26" x14ac:dyDescent="0.35">
      <c r="A26" s="16"/>
      <c r="B26" s="16"/>
      <c r="C26" s="14">
        <v>92</v>
      </c>
      <c r="D26" s="18" t="s">
        <v>61</v>
      </c>
      <c r="E26" s="44">
        <v>30216.3</v>
      </c>
      <c r="F26" s="44">
        <v>26181.62</v>
      </c>
      <c r="G26" s="44"/>
      <c r="H26" s="44">
        <v>25712.19</v>
      </c>
      <c r="I26" s="44">
        <v>25712.19</v>
      </c>
      <c r="J26" s="44"/>
      <c r="K26" s="46"/>
    </row>
    <row r="27" spans="1:22" x14ac:dyDescent="0.35">
      <c r="A27" s="16"/>
      <c r="B27" s="16"/>
      <c r="C27" s="14"/>
      <c r="D27" s="14"/>
      <c r="E27" s="44"/>
      <c r="F27" s="44"/>
      <c r="G27" s="44"/>
      <c r="H27" s="44"/>
      <c r="I27" s="44"/>
      <c r="J27" s="44"/>
      <c r="K27" s="46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</row>
    <row r="28" spans="1:22" x14ac:dyDescent="0.35">
      <c r="A28" s="16"/>
      <c r="B28" s="16"/>
      <c r="C28" s="14"/>
      <c r="D28" s="14"/>
      <c r="E28" s="44"/>
      <c r="F28" s="44"/>
      <c r="G28" s="44"/>
      <c r="H28" s="44"/>
      <c r="I28" s="44"/>
      <c r="J28" s="44"/>
      <c r="K28" s="46"/>
      <c r="L28" s="231"/>
      <c r="M28" s="231"/>
      <c r="N28" s="232"/>
      <c r="O28" s="233"/>
      <c r="P28" s="234"/>
      <c r="Q28" s="234"/>
      <c r="R28" s="234"/>
      <c r="S28" s="234"/>
      <c r="T28" s="234"/>
      <c r="U28" s="234"/>
      <c r="V28" s="235"/>
    </row>
    <row r="29" spans="1:22" ht="15.5" x14ac:dyDescent="0.35">
      <c r="A29" s="16"/>
      <c r="B29" s="16"/>
      <c r="C29" s="14"/>
      <c r="D29" s="14"/>
      <c r="E29" s="44"/>
      <c r="F29" s="44"/>
      <c r="G29" s="44"/>
      <c r="H29" s="44"/>
      <c r="I29" s="44"/>
      <c r="J29" s="44"/>
      <c r="K29" s="46"/>
      <c r="L29" s="237"/>
      <c r="M29" s="238"/>
      <c r="N29" s="238"/>
      <c r="O29" s="238"/>
      <c r="P29" s="238"/>
      <c r="Q29" s="238"/>
      <c r="R29" s="238"/>
      <c r="S29" s="238"/>
      <c r="T29" s="238"/>
      <c r="U29" s="238"/>
      <c r="V29" s="238"/>
    </row>
    <row r="30" spans="1:22" ht="18" customHeight="1" x14ac:dyDescent="0.35">
      <c r="A30" s="5"/>
      <c r="B30" s="5"/>
      <c r="C30" s="5"/>
      <c r="D30" s="5"/>
      <c r="E30" s="5"/>
      <c r="F30" s="236" t="s">
        <v>302</v>
      </c>
      <c r="G30" s="236" t="s">
        <v>301</v>
      </c>
      <c r="H30" s="5"/>
      <c r="I30" s="5"/>
      <c r="J30" s="6"/>
      <c r="K30" s="6"/>
    </row>
    <row r="31" spans="1:22" ht="26" x14ac:dyDescent="0.35">
      <c r="A31" s="24" t="s">
        <v>14</v>
      </c>
      <c r="B31" s="23" t="s">
        <v>15</v>
      </c>
      <c r="C31" s="23" t="s">
        <v>16</v>
      </c>
      <c r="D31" s="23" t="s">
        <v>19</v>
      </c>
      <c r="E31" s="24" t="s">
        <v>116</v>
      </c>
      <c r="F31" s="24" t="s">
        <v>111</v>
      </c>
      <c r="G31" s="24" t="s">
        <v>121</v>
      </c>
      <c r="H31" s="24" t="s">
        <v>280</v>
      </c>
      <c r="I31" s="24" t="s">
        <v>276</v>
      </c>
      <c r="J31" s="24" t="s">
        <v>110</v>
      </c>
      <c r="K31" s="24" t="s">
        <v>118</v>
      </c>
    </row>
    <row r="32" spans="1:22" ht="15.5" x14ac:dyDescent="0.35">
      <c r="A32" s="63"/>
      <c r="B32" s="64"/>
      <c r="C32" s="64"/>
      <c r="D32" s="64" t="s">
        <v>3</v>
      </c>
      <c r="E32" s="65">
        <f t="shared" ref="E32:K32" si="2">SUM(E33,E50)</f>
        <v>342922.3</v>
      </c>
      <c r="F32" s="65">
        <f t="shared" si="2"/>
        <v>464446.32</v>
      </c>
      <c r="G32" s="65">
        <f t="shared" si="2"/>
        <v>473785</v>
      </c>
      <c r="H32" s="65">
        <f t="shared" si="2"/>
        <v>51914.69</v>
      </c>
      <c r="I32" s="65">
        <f t="shared" si="2"/>
        <v>525699.68999999994</v>
      </c>
      <c r="J32" s="65">
        <f t="shared" si="2"/>
        <v>473785</v>
      </c>
      <c r="K32" s="65">
        <f t="shared" si="2"/>
        <v>473785</v>
      </c>
    </row>
    <row r="33" spans="1:11" ht="15.75" customHeight="1" x14ac:dyDescent="0.35">
      <c r="A33" s="12">
        <v>3</v>
      </c>
      <c r="B33" s="12"/>
      <c r="C33" s="12"/>
      <c r="D33" s="12" t="s">
        <v>20</v>
      </c>
      <c r="E33" s="45">
        <f t="shared" ref="E33:K33" si="3">SUM(E34,E38,E47)</f>
        <v>303088</v>
      </c>
      <c r="F33" s="45">
        <f t="shared" si="3"/>
        <v>416122.07</v>
      </c>
      <c r="G33" s="45">
        <f t="shared" si="3"/>
        <v>405585</v>
      </c>
      <c r="H33" s="45">
        <f t="shared" si="3"/>
        <v>45364.69</v>
      </c>
      <c r="I33" s="45">
        <f t="shared" si="3"/>
        <v>450949.69</v>
      </c>
      <c r="J33" s="45">
        <f t="shared" si="3"/>
        <v>405585</v>
      </c>
      <c r="K33" s="45">
        <f t="shared" si="3"/>
        <v>405585</v>
      </c>
    </row>
    <row r="34" spans="1:11" ht="15.75" customHeight="1" x14ac:dyDescent="0.35">
      <c r="A34" s="12"/>
      <c r="B34" s="12">
        <v>31</v>
      </c>
      <c r="C34" s="16"/>
      <c r="D34" s="12" t="s">
        <v>21</v>
      </c>
      <c r="E34" s="45">
        <v>179667</v>
      </c>
      <c r="F34" s="45">
        <f>SUM(F37)</f>
        <v>260400</v>
      </c>
      <c r="G34" s="45">
        <f>SUM(G37)</f>
        <v>277600</v>
      </c>
      <c r="H34" s="45">
        <f>SUM(H35,H36,H37)</f>
        <v>0</v>
      </c>
      <c r="I34" s="45">
        <f>SUM(I35,I36,I37)</f>
        <v>277600</v>
      </c>
      <c r="J34" s="45">
        <f>SUM(J37)</f>
        <v>277600</v>
      </c>
      <c r="K34" s="45">
        <f>SUM(K37)</f>
        <v>277600</v>
      </c>
    </row>
    <row r="35" spans="1:11" ht="15.75" customHeight="1" x14ac:dyDescent="0.35">
      <c r="A35" s="12"/>
      <c r="B35" s="12"/>
      <c r="C35" s="16" t="s">
        <v>285</v>
      </c>
      <c r="D35" s="12" t="s">
        <v>286</v>
      </c>
      <c r="E35" s="45"/>
      <c r="F35" s="45"/>
      <c r="G35" s="45"/>
      <c r="H35" s="44">
        <v>6199.28</v>
      </c>
      <c r="I35" s="44">
        <v>6199.28</v>
      </c>
      <c r="J35" s="45"/>
      <c r="K35" s="45"/>
    </row>
    <row r="36" spans="1:11" ht="15.75" customHeight="1" x14ac:dyDescent="0.35">
      <c r="A36" s="12"/>
      <c r="B36" s="12"/>
      <c r="C36" s="16" t="s">
        <v>283</v>
      </c>
      <c r="D36" s="12" t="s">
        <v>284</v>
      </c>
      <c r="E36" s="45"/>
      <c r="F36" s="45"/>
      <c r="G36" s="45"/>
      <c r="H36" s="44">
        <v>1094</v>
      </c>
      <c r="I36" s="44">
        <v>1094</v>
      </c>
      <c r="J36" s="45"/>
      <c r="K36" s="45"/>
    </row>
    <row r="37" spans="1:11" ht="14.5" customHeight="1" x14ac:dyDescent="0.35">
      <c r="A37" s="13"/>
      <c r="B37" s="13"/>
      <c r="C37" s="14" t="s">
        <v>52</v>
      </c>
      <c r="D37" s="14" t="s">
        <v>18</v>
      </c>
      <c r="E37" s="44">
        <v>148309</v>
      </c>
      <c r="F37" s="44">
        <v>260400</v>
      </c>
      <c r="G37" s="44">
        <v>277600</v>
      </c>
      <c r="H37" s="44">
        <v>-7293.28</v>
      </c>
      <c r="I37" s="44">
        <v>270306.71999999997</v>
      </c>
      <c r="J37" s="44">
        <v>277600</v>
      </c>
      <c r="K37" s="44">
        <v>277600</v>
      </c>
    </row>
    <row r="38" spans="1:11" ht="14.5" customHeight="1" x14ac:dyDescent="0.35">
      <c r="A38" s="13"/>
      <c r="B38" s="28">
        <v>32</v>
      </c>
      <c r="C38" s="14"/>
      <c r="D38" s="28" t="s">
        <v>33</v>
      </c>
      <c r="E38" s="45">
        <f>SUM(E41,E42,E43,E44,E45,E46)</f>
        <v>122770</v>
      </c>
      <c r="F38" s="45">
        <f>SUM(F41,F42,F43,F44,F45,F46)</f>
        <v>155340.32</v>
      </c>
      <c r="G38" s="45">
        <f>SUM(G41,G42,G43,G44,G45,G46)</f>
        <v>127984</v>
      </c>
      <c r="H38" s="45">
        <v>45364.69</v>
      </c>
      <c r="I38" s="45">
        <f>SUM(I39,I40,I41,I42,I43,I44,I45,I46)</f>
        <v>173348.69</v>
      </c>
      <c r="J38" s="45">
        <f>SUM(J41,J42,J43,J44,J45)</f>
        <v>127984</v>
      </c>
      <c r="K38" s="45">
        <f>SUM(K41,K42,K43,K44,K45)</f>
        <v>127984</v>
      </c>
    </row>
    <row r="39" spans="1:11" ht="14.5" customHeight="1" x14ac:dyDescent="0.35">
      <c r="A39" s="13"/>
      <c r="B39" s="28"/>
      <c r="C39" s="14" t="s">
        <v>283</v>
      </c>
      <c r="D39" s="28" t="s">
        <v>288</v>
      </c>
      <c r="E39" s="45"/>
      <c r="F39" s="45"/>
      <c r="G39" s="45"/>
      <c r="H39" s="44">
        <v>2662.87</v>
      </c>
      <c r="I39" s="44">
        <v>2662.87</v>
      </c>
      <c r="J39" s="45"/>
      <c r="K39" s="45"/>
    </row>
    <row r="40" spans="1:11" ht="14.5" customHeight="1" x14ac:dyDescent="0.35">
      <c r="A40" s="13"/>
      <c r="B40" s="28"/>
      <c r="C40" s="14" t="s">
        <v>283</v>
      </c>
      <c r="D40" s="28" t="s">
        <v>287</v>
      </c>
      <c r="E40" s="45"/>
      <c r="F40" s="45"/>
      <c r="G40" s="45"/>
      <c r="H40" s="44">
        <v>15089.63</v>
      </c>
      <c r="I40" s="44">
        <v>15089.63</v>
      </c>
      <c r="J40" s="45"/>
      <c r="K40" s="45"/>
    </row>
    <row r="41" spans="1:11" x14ac:dyDescent="0.35">
      <c r="A41" s="13"/>
      <c r="B41" s="28"/>
      <c r="C41" s="14" t="s">
        <v>52</v>
      </c>
      <c r="D41" s="13" t="s">
        <v>18</v>
      </c>
      <c r="E41" s="44">
        <v>58042</v>
      </c>
      <c r="F41" s="44">
        <v>82828</v>
      </c>
      <c r="G41" s="44">
        <v>81794</v>
      </c>
      <c r="H41" s="44">
        <v>1900</v>
      </c>
      <c r="I41" s="44">
        <v>83694</v>
      </c>
      <c r="J41" s="44">
        <v>81794</v>
      </c>
      <c r="K41" s="44">
        <v>81794</v>
      </c>
    </row>
    <row r="42" spans="1:11" x14ac:dyDescent="0.35">
      <c r="A42" s="13"/>
      <c r="B42" s="28"/>
      <c r="C42" s="14" t="s">
        <v>53</v>
      </c>
      <c r="D42" s="14" t="s">
        <v>46</v>
      </c>
      <c r="E42" s="44">
        <v>9924</v>
      </c>
      <c r="F42" s="44">
        <v>7930.7</v>
      </c>
      <c r="G42" s="44">
        <v>7000</v>
      </c>
      <c r="H42" s="44">
        <v>0</v>
      </c>
      <c r="I42" s="44">
        <v>7000</v>
      </c>
      <c r="J42" s="44">
        <v>7000</v>
      </c>
      <c r="K42" s="44">
        <v>7000</v>
      </c>
    </row>
    <row r="43" spans="1:11" x14ac:dyDescent="0.35">
      <c r="A43" s="13"/>
      <c r="B43" s="28"/>
      <c r="C43" s="14" t="s">
        <v>85</v>
      </c>
      <c r="D43" s="47" t="s">
        <v>86</v>
      </c>
      <c r="E43" s="44">
        <v>4114</v>
      </c>
      <c r="F43" s="44">
        <v>4200</v>
      </c>
      <c r="G43" s="44">
        <v>4200</v>
      </c>
      <c r="H43" s="44">
        <v>0</v>
      </c>
      <c r="I43" s="44">
        <v>4200</v>
      </c>
      <c r="J43" s="44">
        <v>4200</v>
      </c>
      <c r="K43" s="44">
        <v>4200</v>
      </c>
    </row>
    <row r="44" spans="1:11" x14ac:dyDescent="0.35">
      <c r="A44" s="13"/>
      <c r="B44" s="28"/>
      <c r="C44" s="14" t="s">
        <v>87</v>
      </c>
      <c r="D44" s="14" t="s">
        <v>88</v>
      </c>
      <c r="E44" s="44">
        <v>49990</v>
      </c>
      <c r="F44" s="44">
        <v>33500</v>
      </c>
      <c r="G44" s="44">
        <v>34990</v>
      </c>
      <c r="H44" s="44">
        <v>0</v>
      </c>
      <c r="I44" s="44">
        <v>34990</v>
      </c>
      <c r="J44" s="44">
        <v>34990</v>
      </c>
      <c r="K44" s="44">
        <v>34990</v>
      </c>
    </row>
    <row r="45" spans="1:11" x14ac:dyDescent="0.35">
      <c r="A45" s="13"/>
      <c r="B45" s="28"/>
      <c r="C45" s="14" t="s">
        <v>103</v>
      </c>
      <c r="D45" s="14" t="s">
        <v>104</v>
      </c>
      <c r="E45" s="44">
        <v>700</v>
      </c>
      <c r="F45" s="44">
        <v>700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</row>
    <row r="46" spans="1:11" ht="24.75" customHeight="1" x14ac:dyDescent="0.35">
      <c r="A46" s="13"/>
      <c r="B46" s="28"/>
      <c r="C46" s="14" t="s">
        <v>55</v>
      </c>
      <c r="D46" s="18" t="s">
        <v>50</v>
      </c>
      <c r="E46" s="44"/>
      <c r="F46" s="44">
        <v>26181.62</v>
      </c>
      <c r="G46" s="44"/>
      <c r="H46" s="44">
        <v>25712.19</v>
      </c>
      <c r="I46" s="44">
        <v>25712.19</v>
      </c>
      <c r="J46" s="44">
        <v>0</v>
      </c>
      <c r="K46" s="44">
        <v>0</v>
      </c>
    </row>
    <row r="47" spans="1:11" ht="16.5" customHeight="1" x14ac:dyDescent="0.35">
      <c r="A47" s="13"/>
      <c r="B47" s="28">
        <v>34</v>
      </c>
      <c r="C47" s="14"/>
      <c r="D47" s="48" t="s">
        <v>51</v>
      </c>
      <c r="E47" s="45">
        <v>651</v>
      </c>
      <c r="F47" s="45">
        <f>SUM(F48,F49)</f>
        <v>381.75</v>
      </c>
      <c r="G47" s="45">
        <f>SUM(G48,G49)</f>
        <v>1</v>
      </c>
      <c r="H47" s="45">
        <v>0</v>
      </c>
      <c r="I47" s="45">
        <v>1</v>
      </c>
      <c r="J47" s="45">
        <f>SUM(J48,J49)</f>
        <v>1</v>
      </c>
      <c r="K47" s="45">
        <f>SUM(K48,K49)</f>
        <v>1</v>
      </c>
    </row>
    <row r="48" spans="1:11" ht="17.399999999999999" customHeight="1" x14ac:dyDescent="0.35">
      <c r="A48" s="13"/>
      <c r="B48" s="28"/>
      <c r="C48" s="14" t="s">
        <v>52</v>
      </c>
      <c r="D48" s="14" t="s">
        <v>18</v>
      </c>
      <c r="E48" s="44">
        <v>651</v>
      </c>
      <c r="F48" s="44">
        <v>312.45</v>
      </c>
      <c r="G48" s="44">
        <v>1</v>
      </c>
      <c r="H48" s="44">
        <v>0</v>
      </c>
      <c r="I48" s="44">
        <v>1</v>
      </c>
      <c r="J48" s="44">
        <v>1</v>
      </c>
      <c r="K48" s="44">
        <v>1</v>
      </c>
    </row>
    <row r="49" spans="1:11" ht="17.399999999999999" customHeight="1" x14ac:dyDescent="0.35">
      <c r="A49" s="13"/>
      <c r="B49" s="28"/>
      <c r="C49" s="14" t="s">
        <v>53</v>
      </c>
      <c r="D49" s="14" t="s">
        <v>46</v>
      </c>
      <c r="E49" s="44"/>
      <c r="F49" s="44">
        <v>69.3</v>
      </c>
      <c r="G49" s="44">
        <v>0</v>
      </c>
      <c r="H49" s="44">
        <v>0</v>
      </c>
      <c r="I49" s="44">
        <v>0</v>
      </c>
      <c r="J49" s="44"/>
      <c r="K49" s="44"/>
    </row>
    <row r="50" spans="1:11" s="93" customFormat="1" ht="29.25" customHeight="1" x14ac:dyDescent="0.35">
      <c r="A50" s="28">
        <v>4</v>
      </c>
      <c r="B50" s="28"/>
      <c r="C50" s="98"/>
      <c r="D50" s="98" t="s">
        <v>22</v>
      </c>
      <c r="E50" s="45">
        <f>SUM(E51,E55)</f>
        <v>39834.300000000003</v>
      </c>
      <c r="F50" s="45">
        <f>SUM(F51,F55)</f>
        <v>48324.25</v>
      </c>
      <c r="G50" s="45">
        <f>SUM(G51,G55)</f>
        <v>68200</v>
      </c>
      <c r="H50" s="45">
        <f>SUM(H51,H55)</f>
        <v>6550</v>
      </c>
      <c r="I50" s="45">
        <f>SUM(I51:I55)</f>
        <v>74750</v>
      </c>
      <c r="J50" s="45">
        <f>SUM(J51,J55)</f>
        <v>68200</v>
      </c>
      <c r="K50" s="45">
        <f>SUM(K51,K55)</f>
        <v>68200</v>
      </c>
    </row>
    <row r="51" spans="1:11" s="93" customFormat="1" ht="29.25" customHeight="1" x14ac:dyDescent="0.35">
      <c r="A51" s="28"/>
      <c r="B51" s="28">
        <v>41</v>
      </c>
      <c r="C51" s="98"/>
      <c r="D51" s="98" t="s">
        <v>101</v>
      </c>
      <c r="E51" s="45">
        <f>SUM(E52,E53,E54)</f>
        <v>0</v>
      </c>
      <c r="F51" s="45">
        <f>SUM(F52,F53,F54)</f>
        <v>20000</v>
      </c>
      <c r="G51" s="45">
        <f>SUM(G52,G53,G54)</f>
        <v>50000</v>
      </c>
      <c r="H51" s="45">
        <v>0</v>
      </c>
      <c r="I51" s="45" t="s">
        <v>293</v>
      </c>
      <c r="J51" s="45">
        <f>SUM(J52,J53,J54)</f>
        <v>50000</v>
      </c>
      <c r="K51" s="45">
        <f>SUM(K52,K53,K54)</f>
        <v>50000</v>
      </c>
    </row>
    <row r="52" spans="1:11" s="93" customFormat="1" ht="19.5" customHeight="1" x14ac:dyDescent="0.35">
      <c r="A52" s="28"/>
      <c r="B52" s="28"/>
      <c r="C52" s="14" t="s">
        <v>52</v>
      </c>
      <c r="D52" s="13" t="s">
        <v>18</v>
      </c>
      <c r="E52" s="44"/>
      <c r="F52" s="44">
        <v>0</v>
      </c>
      <c r="G52" s="44">
        <v>10000</v>
      </c>
      <c r="H52" s="44">
        <v>0</v>
      </c>
      <c r="I52" s="44">
        <v>10000</v>
      </c>
      <c r="J52" s="44">
        <v>10000</v>
      </c>
      <c r="K52" s="44">
        <v>10000</v>
      </c>
    </row>
    <row r="53" spans="1:11" s="93" customFormat="1" ht="18" customHeight="1" x14ac:dyDescent="0.35">
      <c r="A53" s="28"/>
      <c r="B53" s="28"/>
      <c r="C53" s="14" t="s">
        <v>53</v>
      </c>
      <c r="D53" s="14" t="s">
        <v>46</v>
      </c>
      <c r="E53" s="45"/>
      <c r="F53" s="45">
        <v>0</v>
      </c>
      <c r="G53" s="45">
        <v>0</v>
      </c>
      <c r="H53" s="45">
        <v>0</v>
      </c>
      <c r="I53" s="45">
        <v>0</v>
      </c>
      <c r="J53" s="45"/>
      <c r="K53" s="45"/>
    </row>
    <row r="54" spans="1:11" s="93" customFormat="1" ht="18" customHeight="1" x14ac:dyDescent="0.35">
      <c r="A54" s="28"/>
      <c r="B54" s="28"/>
      <c r="C54" s="14" t="s">
        <v>87</v>
      </c>
      <c r="D54" s="14" t="s">
        <v>88</v>
      </c>
      <c r="E54" s="44"/>
      <c r="F54" s="44">
        <v>20000</v>
      </c>
      <c r="G54" s="44">
        <v>40000</v>
      </c>
      <c r="H54" s="44">
        <v>0</v>
      </c>
      <c r="I54" s="44">
        <v>40000</v>
      </c>
      <c r="J54" s="44">
        <v>40000</v>
      </c>
      <c r="K54" s="44">
        <v>40000</v>
      </c>
    </row>
    <row r="55" spans="1:11" ht="26" x14ac:dyDescent="0.35">
      <c r="A55" s="114"/>
      <c r="B55" s="15">
        <v>42</v>
      </c>
      <c r="C55" s="15"/>
      <c r="D55" s="26" t="s">
        <v>89</v>
      </c>
      <c r="E55" s="45">
        <f>SUM(E58,E60)</f>
        <v>39834.300000000003</v>
      </c>
      <c r="F55" s="45">
        <f>SUM(F58,F59)</f>
        <v>28324.25</v>
      </c>
      <c r="G55" s="45">
        <f>SUM(G58,G59,G60)</f>
        <v>18200</v>
      </c>
      <c r="H55" s="45">
        <f>SUM(H56,H57,H58,H59,H60)</f>
        <v>6550</v>
      </c>
      <c r="I55" s="45">
        <f>SUM(I56,I57,I58,I59,I60)</f>
        <v>24750</v>
      </c>
      <c r="J55" s="45">
        <f>SUM(J58,J59)</f>
        <v>18200</v>
      </c>
      <c r="K55" s="45">
        <f>SUM(K58)</f>
        <v>18200</v>
      </c>
    </row>
    <row r="56" spans="1:11" x14ac:dyDescent="0.35">
      <c r="A56" s="114"/>
      <c r="B56" s="15"/>
      <c r="C56" s="17" t="s">
        <v>289</v>
      </c>
      <c r="D56" s="27" t="s">
        <v>291</v>
      </c>
      <c r="E56" s="45"/>
      <c r="F56" s="45"/>
      <c r="G56" s="45"/>
      <c r="H56" s="44">
        <v>1267.5</v>
      </c>
      <c r="I56" s="44">
        <v>1267.5</v>
      </c>
      <c r="J56" s="44">
        <v>6655.5</v>
      </c>
      <c r="K56" s="45"/>
    </row>
    <row r="57" spans="1:11" x14ac:dyDescent="0.35">
      <c r="A57" s="114"/>
      <c r="B57" s="15"/>
      <c r="C57" s="17" t="s">
        <v>290</v>
      </c>
      <c r="D57" s="27" t="s">
        <v>292</v>
      </c>
      <c r="E57" s="45"/>
      <c r="F57" s="45"/>
      <c r="G57" s="45"/>
      <c r="H57" s="44">
        <v>7182.5</v>
      </c>
      <c r="I57" s="44">
        <v>7182.5</v>
      </c>
      <c r="J57" s="45"/>
      <c r="K57" s="45"/>
    </row>
    <row r="58" spans="1:11" x14ac:dyDescent="0.35">
      <c r="A58" s="16"/>
      <c r="B58" s="16"/>
      <c r="C58" s="16" t="s">
        <v>52</v>
      </c>
      <c r="D58" s="13" t="s">
        <v>18</v>
      </c>
      <c r="E58" s="44">
        <v>9618</v>
      </c>
      <c r="F58" s="44"/>
      <c r="G58" s="44">
        <v>18200</v>
      </c>
      <c r="H58" s="44">
        <v>-1900</v>
      </c>
      <c r="I58" s="44">
        <v>16300</v>
      </c>
      <c r="J58" s="44">
        <v>18200</v>
      </c>
      <c r="K58" s="46">
        <v>18200</v>
      </c>
    </row>
    <row r="59" spans="1:11" x14ac:dyDescent="0.35">
      <c r="A59" s="16"/>
      <c r="B59" s="16"/>
      <c r="C59" s="14" t="s">
        <v>53</v>
      </c>
      <c r="D59" s="14" t="s">
        <v>46</v>
      </c>
      <c r="E59" s="44"/>
      <c r="F59" s="44">
        <v>28324.25</v>
      </c>
      <c r="G59" s="44"/>
      <c r="H59" s="44"/>
      <c r="I59" s="44"/>
      <c r="J59" s="44">
        <v>0</v>
      </c>
      <c r="K59" s="46">
        <v>0</v>
      </c>
    </row>
    <row r="60" spans="1:11" ht="26" x14ac:dyDescent="0.35">
      <c r="A60" s="16"/>
      <c r="B60" s="16"/>
      <c r="C60" s="14" t="s">
        <v>55</v>
      </c>
      <c r="D60" s="18" t="s">
        <v>61</v>
      </c>
      <c r="E60" s="44">
        <v>30216.3</v>
      </c>
      <c r="F60" s="44"/>
      <c r="G60" s="44"/>
      <c r="H60" s="44"/>
      <c r="I60" s="44"/>
      <c r="J60" s="44">
        <v>0</v>
      </c>
      <c r="K60" s="46">
        <v>0</v>
      </c>
    </row>
  </sheetData>
  <mergeCells count="5">
    <mergeCell ref="L29:V29"/>
    <mergeCell ref="A7:K7"/>
    <mergeCell ref="A1:K1"/>
    <mergeCell ref="A3:K3"/>
    <mergeCell ref="A5:K5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5"/>
  <sheetViews>
    <sheetView workbookViewId="0">
      <selection sqref="A1:H1"/>
    </sheetView>
  </sheetViews>
  <sheetFormatPr defaultRowHeight="14.5" x14ac:dyDescent="0.35"/>
  <cols>
    <col min="1" max="1" width="37.7265625" customWidth="1"/>
    <col min="2" max="2" width="14.6328125" customWidth="1"/>
    <col min="3" max="3" width="13.54296875" customWidth="1"/>
    <col min="4" max="6" width="11.81640625" customWidth="1"/>
    <col min="7" max="7" width="9.90625" bestFit="1" customWidth="1"/>
    <col min="8" max="8" width="12.6328125" customWidth="1"/>
  </cols>
  <sheetData>
    <row r="1" spans="1:8" ht="42" customHeight="1" x14ac:dyDescent="0.35">
      <c r="A1" s="238" t="s">
        <v>300</v>
      </c>
      <c r="B1" s="238"/>
      <c r="C1" s="238"/>
      <c r="D1" s="238"/>
      <c r="E1" s="238"/>
      <c r="F1" s="238"/>
      <c r="G1" s="238"/>
      <c r="H1" s="238"/>
    </row>
    <row r="2" spans="1:8" ht="18" customHeight="1" x14ac:dyDescent="0.35">
      <c r="A2" s="5"/>
      <c r="B2" s="5"/>
      <c r="C2" s="5"/>
      <c r="D2" s="5"/>
      <c r="E2" s="5"/>
      <c r="F2" s="5"/>
      <c r="G2" s="5"/>
      <c r="H2" s="5"/>
    </row>
    <row r="3" spans="1:8" ht="15.5" x14ac:dyDescent="0.35">
      <c r="A3" s="238" t="s">
        <v>30</v>
      </c>
      <c r="B3" s="238"/>
      <c r="C3" s="238"/>
      <c r="D3" s="238"/>
      <c r="E3" s="238"/>
      <c r="F3" s="238"/>
      <c r="G3" s="240"/>
      <c r="H3" s="240"/>
    </row>
    <row r="4" spans="1:8" ht="18" x14ac:dyDescent="0.35">
      <c r="A4" s="5"/>
      <c r="B4" s="5"/>
      <c r="C4" s="5"/>
      <c r="D4" s="5"/>
      <c r="E4" s="5"/>
      <c r="F4" s="5"/>
      <c r="G4" s="6"/>
      <c r="H4" s="6"/>
    </row>
    <row r="5" spans="1:8" ht="18" customHeight="1" x14ac:dyDescent="0.35">
      <c r="A5" s="238" t="s">
        <v>13</v>
      </c>
      <c r="B5" s="241"/>
      <c r="C5" s="241"/>
      <c r="D5" s="241"/>
      <c r="E5" s="241"/>
      <c r="F5" s="241"/>
      <c r="G5" s="241"/>
      <c r="H5" s="241"/>
    </row>
    <row r="6" spans="1:8" ht="18" x14ac:dyDescent="0.35">
      <c r="A6" s="5"/>
      <c r="B6" s="5"/>
      <c r="C6" s="5"/>
      <c r="D6" s="5"/>
      <c r="E6" s="5"/>
      <c r="F6" s="5"/>
      <c r="G6" s="6"/>
      <c r="H6" s="6"/>
    </row>
    <row r="7" spans="1:8" ht="15.5" x14ac:dyDescent="0.35">
      <c r="A7" s="238" t="s">
        <v>23</v>
      </c>
      <c r="B7" s="239"/>
      <c r="C7" s="239"/>
      <c r="D7" s="239"/>
      <c r="E7" s="239"/>
      <c r="F7" s="239"/>
      <c r="G7" s="239"/>
      <c r="H7" s="239"/>
    </row>
    <row r="8" spans="1:8" ht="18" x14ac:dyDescent="0.35">
      <c r="A8" s="5"/>
      <c r="B8" s="5"/>
      <c r="C8" s="5"/>
      <c r="D8" s="5"/>
      <c r="E8" s="5"/>
      <c r="F8" s="5"/>
      <c r="G8" s="6"/>
      <c r="H8" s="6"/>
    </row>
    <row r="9" spans="1:8" ht="26" x14ac:dyDescent="0.35">
      <c r="A9" s="24" t="s">
        <v>24</v>
      </c>
      <c r="B9" s="24" t="s">
        <v>116</v>
      </c>
      <c r="C9" s="24" t="s">
        <v>111</v>
      </c>
      <c r="D9" s="24" t="s">
        <v>121</v>
      </c>
      <c r="E9" s="24" t="s">
        <v>275</v>
      </c>
      <c r="F9" s="24" t="s">
        <v>276</v>
      </c>
      <c r="G9" s="24" t="s">
        <v>110</v>
      </c>
      <c r="H9" s="24" t="s">
        <v>118</v>
      </c>
    </row>
    <row r="10" spans="1:8" ht="15.75" customHeight="1" x14ac:dyDescent="0.35">
      <c r="A10" s="50" t="s">
        <v>25</v>
      </c>
      <c r="B10" s="51">
        <v>364112</v>
      </c>
      <c r="C10" s="51">
        <v>464446.32</v>
      </c>
      <c r="D10" s="51">
        <v>473785</v>
      </c>
      <c r="E10" s="51">
        <v>51914.69</v>
      </c>
      <c r="F10" s="51">
        <v>525699.68999999994</v>
      </c>
      <c r="G10" s="51">
        <v>473785</v>
      </c>
      <c r="H10" s="51">
        <v>473785</v>
      </c>
    </row>
    <row r="11" spans="1:8" ht="15.75" customHeight="1" x14ac:dyDescent="0.35">
      <c r="A11" s="12" t="s">
        <v>90</v>
      </c>
      <c r="B11" s="44">
        <v>364112</v>
      </c>
      <c r="C11" s="44">
        <v>464446.32</v>
      </c>
      <c r="D11" s="44">
        <v>473785</v>
      </c>
      <c r="E11" s="44">
        <v>51914.69</v>
      </c>
      <c r="F11" s="44">
        <v>525699.68999999994</v>
      </c>
      <c r="G11" s="44">
        <v>473785</v>
      </c>
      <c r="H11" s="44">
        <v>473785</v>
      </c>
    </row>
    <row r="12" spans="1:8" x14ac:dyDescent="0.35">
      <c r="A12" s="18" t="s">
        <v>91</v>
      </c>
      <c r="B12" s="44">
        <v>364112</v>
      </c>
      <c r="C12" s="44">
        <v>464446.32</v>
      </c>
      <c r="D12" s="44">
        <v>473785</v>
      </c>
      <c r="E12" s="44">
        <v>51914.69</v>
      </c>
      <c r="F12" s="44" t="s">
        <v>277</v>
      </c>
      <c r="G12" s="44">
        <v>473785</v>
      </c>
      <c r="H12" s="44">
        <v>473785</v>
      </c>
    </row>
    <row r="13" spans="1:8" x14ac:dyDescent="0.35">
      <c r="A13" s="17"/>
      <c r="B13" s="10"/>
      <c r="C13" s="10"/>
      <c r="D13" s="10"/>
      <c r="E13" s="10"/>
      <c r="F13" s="10"/>
      <c r="G13" s="10"/>
      <c r="H13" s="10"/>
    </row>
    <row r="14" spans="1:8" x14ac:dyDescent="0.35">
      <c r="A14" s="12"/>
      <c r="B14" s="10"/>
      <c r="C14" s="10"/>
      <c r="D14" s="10"/>
      <c r="E14" s="10"/>
      <c r="F14" s="10"/>
      <c r="G14" s="10"/>
      <c r="H14" s="11"/>
    </row>
    <row r="15" spans="1:8" x14ac:dyDescent="0.35">
      <c r="A15" s="19"/>
      <c r="B15" s="10"/>
      <c r="C15" s="10"/>
      <c r="D15" s="10"/>
      <c r="E15" s="10"/>
      <c r="F15" s="10"/>
      <c r="G15" s="10"/>
      <c r="H15" s="11"/>
    </row>
  </sheetData>
  <mergeCells count="4">
    <mergeCell ref="A1:H1"/>
    <mergeCell ref="A3:H3"/>
    <mergeCell ref="A5:H5"/>
    <mergeCell ref="A7:H7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4"/>
  <sheetViews>
    <sheetView workbookViewId="0">
      <selection sqref="A1:I1"/>
    </sheetView>
  </sheetViews>
  <sheetFormatPr defaultRowHeight="14.5" x14ac:dyDescent="0.35"/>
  <cols>
    <col min="1" max="1" width="7.36328125" bestFit="1" customWidth="1"/>
    <col min="2" max="2" width="8.36328125" bestFit="1" customWidth="1"/>
    <col min="3" max="3" width="5.36328125" bestFit="1" customWidth="1"/>
    <col min="4" max="9" width="25.26953125" customWidth="1"/>
  </cols>
  <sheetData>
    <row r="1" spans="1:9" ht="42" customHeight="1" x14ac:dyDescent="0.35">
      <c r="A1" s="238" t="s">
        <v>299</v>
      </c>
      <c r="B1" s="238"/>
      <c r="C1" s="238"/>
      <c r="D1" s="238"/>
      <c r="E1" s="238"/>
      <c r="F1" s="238"/>
      <c r="G1" s="238"/>
      <c r="H1" s="238"/>
      <c r="I1" s="238"/>
    </row>
    <row r="2" spans="1:9" ht="18" customHeight="1" x14ac:dyDescent="0.35">
      <c r="A2" s="5"/>
      <c r="B2" s="5"/>
      <c r="C2" s="5"/>
      <c r="D2" s="5"/>
      <c r="E2" s="5"/>
      <c r="F2" s="5"/>
      <c r="G2" s="5"/>
      <c r="H2" s="5"/>
      <c r="I2" s="5"/>
    </row>
    <row r="3" spans="1:9" ht="15.5" x14ac:dyDescent="0.35">
      <c r="A3" s="238" t="s">
        <v>30</v>
      </c>
      <c r="B3" s="238"/>
      <c r="C3" s="238"/>
      <c r="D3" s="238"/>
      <c r="E3" s="238"/>
      <c r="F3" s="238"/>
      <c r="G3" s="238"/>
      <c r="H3" s="240"/>
      <c r="I3" s="240"/>
    </row>
    <row r="4" spans="1:9" ht="18" x14ac:dyDescent="0.3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35">
      <c r="A5" s="238" t="s">
        <v>26</v>
      </c>
      <c r="B5" s="241"/>
      <c r="C5" s="241"/>
      <c r="D5" s="241"/>
      <c r="E5" s="241"/>
      <c r="F5" s="241"/>
      <c r="G5" s="241"/>
      <c r="H5" s="241"/>
      <c r="I5" s="241"/>
    </row>
    <row r="6" spans="1:9" ht="18" x14ac:dyDescent="0.35">
      <c r="A6" s="5"/>
      <c r="B6" s="5"/>
      <c r="C6" s="5"/>
      <c r="D6" s="5"/>
      <c r="E6" s="5"/>
      <c r="F6" s="5"/>
      <c r="G6" s="5"/>
      <c r="H6" s="6"/>
      <c r="I6" s="6"/>
    </row>
    <row r="7" spans="1:9" ht="26" x14ac:dyDescent="0.35">
      <c r="A7" s="24" t="s">
        <v>14</v>
      </c>
      <c r="B7" s="23" t="s">
        <v>15</v>
      </c>
      <c r="C7" s="23" t="s">
        <v>16</v>
      </c>
      <c r="D7" s="23" t="s">
        <v>45</v>
      </c>
      <c r="E7" s="24" t="s">
        <v>116</v>
      </c>
      <c r="F7" s="24" t="s">
        <v>111</v>
      </c>
      <c r="G7" s="24" t="s">
        <v>120</v>
      </c>
      <c r="H7" s="24" t="s">
        <v>110</v>
      </c>
      <c r="I7" s="24" t="s">
        <v>118</v>
      </c>
    </row>
    <row r="8" spans="1:9" ht="26" x14ac:dyDescent="0.35">
      <c r="A8" s="12">
        <v>8</v>
      </c>
      <c r="B8" s="12"/>
      <c r="C8" s="12"/>
      <c r="D8" s="12" t="s">
        <v>27</v>
      </c>
      <c r="E8" s="10"/>
      <c r="F8" s="10"/>
      <c r="G8" s="10"/>
      <c r="H8" s="10"/>
      <c r="I8" s="10"/>
    </row>
    <row r="9" spans="1:9" x14ac:dyDescent="0.35">
      <c r="A9" s="12"/>
      <c r="B9" s="16">
        <v>84</v>
      </c>
      <c r="C9" s="16"/>
      <c r="D9" s="16" t="s">
        <v>34</v>
      </c>
      <c r="E9" s="10"/>
      <c r="F9" s="10"/>
      <c r="G9" s="10"/>
      <c r="H9" s="10"/>
      <c r="I9" s="10"/>
    </row>
    <row r="10" spans="1:9" ht="26" x14ac:dyDescent="0.35">
      <c r="A10" s="13"/>
      <c r="B10" s="13"/>
      <c r="C10" s="14">
        <v>81</v>
      </c>
      <c r="D10" s="18" t="s">
        <v>35</v>
      </c>
      <c r="E10" s="10"/>
      <c r="F10" s="10"/>
      <c r="G10" s="10"/>
      <c r="H10" s="10"/>
      <c r="I10" s="10"/>
    </row>
    <row r="11" spans="1:9" ht="26" x14ac:dyDescent="0.35">
      <c r="A11" s="15">
        <v>5</v>
      </c>
      <c r="B11" s="15"/>
      <c r="C11" s="15"/>
      <c r="D11" s="26" t="s">
        <v>28</v>
      </c>
      <c r="E11" s="10"/>
      <c r="F11" s="10"/>
      <c r="G11" s="10"/>
      <c r="H11" s="10"/>
      <c r="I11" s="10"/>
    </row>
    <row r="12" spans="1:9" ht="25" x14ac:dyDescent="0.35">
      <c r="A12" s="16"/>
      <c r="B12" s="16">
        <v>54</v>
      </c>
      <c r="C12" s="16"/>
      <c r="D12" s="27" t="s">
        <v>36</v>
      </c>
      <c r="E12" s="10"/>
      <c r="F12" s="10"/>
      <c r="G12" s="10"/>
      <c r="H12" s="10"/>
      <c r="I12" s="11"/>
    </row>
    <row r="13" spans="1:9" x14ac:dyDescent="0.35">
      <c r="A13" s="16"/>
      <c r="B13" s="16"/>
      <c r="C13" s="14">
        <v>11</v>
      </c>
      <c r="D13" s="14" t="s">
        <v>18</v>
      </c>
      <c r="E13" s="10"/>
      <c r="F13" s="10"/>
      <c r="G13" s="10"/>
      <c r="H13" s="10"/>
      <c r="I13" s="11"/>
    </row>
    <row r="14" spans="1:9" x14ac:dyDescent="0.35">
      <c r="A14" s="16"/>
      <c r="B14" s="16"/>
      <c r="C14" s="14">
        <v>31</v>
      </c>
      <c r="D14" s="14" t="s">
        <v>37</v>
      </c>
      <c r="E14" s="10"/>
      <c r="F14" s="10"/>
      <c r="G14" s="10"/>
      <c r="H14" s="10"/>
      <c r="I14" s="11"/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4"/>
  <sheetViews>
    <sheetView workbookViewId="0">
      <selection sqref="A1:K1"/>
    </sheetView>
  </sheetViews>
  <sheetFormatPr defaultRowHeight="14.5" x14ac:dyDescent="0.35"/>
  <cols>
    <col min="1" max="1" width="7.36328125" bestFit="1" customWidth="1"/>
    <col min="2" max="2" width="8.36328125" bestFit="1" customWidth="1"/>
    <col min="3" max="3" width="8.7265625" customWidth="1"/>
    <col min="4" max="4" width="30" customWidth="1"/>
    <col min="5" max="5" width="14" customWidth="1"/>
    <col min="6" max="6" width="12.08984375" customWidth="1"/>
    <col min="7" max="10" width="13.54296875" customWidth="1"/>
    <col min="11" max="11" width="15.453125" customWidth="1"/>
  </cols>
  <sheetData>
    <row r="1" spans="1:11" ht="42" customHeight="1" x14ac:dyDescent="0.35">
      <c r="A1" s="238" t="s">
        <v>298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</row>
    <row r="2" spans="1:11" ht="18" x14ac:dyDescent="0.35">
      <c r="A2" s="5"/>
      <c r="B2" s="5"/>
      <c r="C2" s="5"/>
      <c r="D2" s="5"/>
      <c r="E2" s="5"/>
      <c r="F2" s="5"/>
      <c r="G2" s="5"/>
      <c r="H2" s="5"/>
      <c r="I2" s="5"/>
      <c r="J2" s="6"/>
      <c r="K2" s="6"/>
    </row>
    <row r="3" spans="1:11" ht="18" customHeight="1" x14ac:dyDescent="0.35">
      <c r="A3" s="238" t="s">
        <v>29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</row>
    <row r="4" spans="1:11" ht="18" x14ac:dyDescent="0.35">
      <c r="A4" s="5"/>
      <c r="B4" s="5"/>
      <c r="C4" s="5"/>
      <c r="D4" s="5"/>
      <c r="E4" s="5"/>
      <c r="F4" s="5"/>
      <c r="G4" s="5"/>
      <c r="H4" s="5"/>
      <c r="I4" s="5"/>
      <c r="J4" s="6"/>
      <c r="K4" s="6"/>
    </row>
    <row r="5" spans="1:11" ht="26" x14ac:dyDescent="0.35">
      <c r="A5" s="297" t="s">
        <v>31</v>
      </c>
      <c r="B5" s="298"/>
      <c r="C5" s="299"/>
      <c r="D5" s="23" t="s">
        <v>32</v>
      </c>
      <c r="E5" s="24" t="s">
        <v>116</v>
      </c>
      <c r="F5" s="24" t="s">
        <v>119</v>
      </c>
      <c r="G5" s="24" t="s">
        <v>273</v>
      </c>
      <c r="H5" s="24" t="s">
        <v>274</v>
      </c>
      <c r="I5" s="24" t="s">
        <v>225</v>
      </c>
      <c r="J5" s="24" t="s">
        <v>110</v>
      </c>
      <c r="K5" s="24" t="s">
        <v>118</v>
      </c>
    </row>
    <row r="6" spans="1:11" ht="15.5" x14ac:dyDescent="0.35">
      <c r="A6" s="291" t="s">
        <v>92</v>
      </c>
      <c r="B6" s="292"/>
      <c r="C6" s="293"/>
      <c r="D6" s="52" t="s">
        <v>93</v>
      </c>
      <c r="E6" s="53">
        <v>342922.3</v>
      </c>
      <c r="F6" s="53">
        <f>SUM(F7)</f>
        <v>464446.32</v>
      </c>
      <c r="G6" s="53">
        <f>SUM(G7)</f>
        <v>473785</v>
      </c>
      <c r="H6" s="53">
        <f>I6-G6</f>
        <v>51914.689999999944</v>
      </c>
      <c r="I6" s="53">
        <f>SUM(I7)</f>
        <v>525699.68999999994</v>
      </c>
      <c r="J6" s="53">
        <v>473785</v>
      </c>
      <c r="K6" s="53">
        <f>SUM(K7)</f>
        <v>473785</v>
      </c>
    </row>
    <row r="7" spans="1:11" ht="39" x14ac:dyDescent="0.35">
      <c r="A7" s="294" t="s">
        <v>106</v>
      </c>
      <c r="B7" s="295"/>
      <c r="C7" s="296"/>
      <c r="D7" s="30" t="s">
        <v>107</v>
      </c>
      <c r="E7" s="45">
        <v>342922.3</v>
      </c>
      <c r="F7" s="45">
        <f>SUM(F8,F16,F19,F25,F31,F34)</f>
        <v>464446.32</v>
      </c>
      <c r="G7" s="45">
        <f>SUM(G8,G16,G19,G25,G31,G34)</f>
        <v>473785</v>
      </c>
      <c r="H7" s="45">
        <f>I7-G7</f>
        <v>51914.689999999944</v>
      </c>
      <c r="I7" s="45">
        <f>SUM(I8,I16,I19,I25,I31,I34,I39,I47)</f>
        <v>525699.68999999994</v>
      </c>
      <c r="J7" s="45">
        <f>SUM(J8,J16,J19,J25,J31,J34)</f>
        <v>473785</v>
      </c>
      <c r="K7" s="45">
        <f>SUM(K8,K16,K19,K25,K31,K34,)</f>
        <v>473785</v>
      </c>
    </row>
    <row r="8" spans="1:11" x14ac:dyDescent="0.35">
      <c r="A8" s="303" t="s">
        <v>76</v>
      </c>
      <c r="B8" s="304"/>
      <c r="C8" s="305"/>
      <c r="D8" s="54" t="s">
        <v>18</v>
      </c>
      <c r="E8" s="51">
        <f t="shared" ref="E8:K8" si="0">SUM(E9,E13)</f>
        <v>247978</v>
      </c>
      <c r="F8" s="51">
        <f t="shared" si="0"/>
        <v>371934</v>
      </c>
      <c r="G8" s="51">
        <f>SUM(G9,G13)</f>
        <v>386595</v>
      </c>
      <c r="H8" s="51">
        <v>-6293.28</v>
      </c>
      <c r="I8" s="51">
        <f t="shared" si="0"/>
        <v>380301.72</v>
      </c>
      <c r="J8" s="51">
        <f t="shared" si="0"/>
        <v>387595</v>
      </c>
      <c r="K8" s="99">
        <f t="shared" si="0"/>
        <v>387595</v>
      </c>
    </row>
    <row r="9" spans="1:11" x14ac:dyDescent="0.35">
      <c r="A9" s="270">
        <v>3</v>
      </c>
      <c r="B9" s="271"/>
      <c r="C9" s="272"/>
      <c r="D9" s="29" t="s">
        <v>20</v>
      </c>
      <c r="E9" s="44">
        <f>SUM(E12,E11,E10)</f>
        <v>238360</v>
      </c>
      <c r="F9" s="44">
        <f t="shared" ref="F9:K9" si="1">SUM(F10,F11,F12)</f>
        <v>343609.75</v>
      </c>
      <c r="G9" s="45">
        <f>SUM(G10,G11,G12)</f>
        <v>358395</v>
      </c>
      <c r="H9" s="45">
        <v>-4393.28</v>
      </c>
      <c r="I9" s="45">
        <f t="shared" si="1"/>
        <v>354001.72</v>
      </c>
      <c r="J9" s="44">
        <f t="shared" si="1"/>
        <v>359395</v>
      </c>
      <c r="K9" s="46">
        <f t="shared" si="1"/>
        <v>359395</v>
      </c>
    </row>
    <row r="10" spans="1:11" x14ac:dyDescent="0.35">
      <c r="A10" s="264">
        <v>31</v>
      </c>
      <c r="B10" s="265"/>
      <c r="C10" s="266"/>
      <c r="D10" s="29" t="s">
        <v>21</v>
      </c>
      <c r="E10" s="44">
        <v>175553</v>
      </c>
      <c r="F10" s="125">
        <v>260400</v>
      </c>
      <c r="G10" s="125">
        <v>277600</v>
      </c>
      <c r="H10" s="125">
        <v>-7293.28</v>
      </c>
      <c r="I10" s="125">
        <v>270306.71999999997</v>
      </c>
      <c r="J10" s="44">
        <v>277600</v>
      </c>
      <c r="K10" s="46">
        <v>277600</v>
      </c>
    </row>
    <row r="11" spans="1:11" x14ac:dyDescent="0.35">
      <c r="A11" s="264">
        <v>32</v>
      </c>
      <c r="B11" s="265"/>
      <c r="C11" s="266"/>
      <c r="D11" s="29" t="s">
        <v>33</v>
      </c>
      <c r="E11" s="44">
        <v>62156</v>
      </c>
      <c r="F11" s="44">
        <v>82828</v>
      </c>
      <c r="G11" s="44">
        <v>80794</v>
      </c>
      <c r="H11" s="44">
        <v>2900</v>
      </c>
      <c r="I11" s="44">
        <v>83694</v>
      </c>
      <c r="J11" s="44">
        <v>81794</v>
      </c>
      <c r="K11" s="46">
        <v>81794</v>
      </c>
    </row>
    <row r="12" spans="1:11" x14ac:dyDescent="0.35">
      <c r="A12" s="89"/>
      <c r="B12" s="90">
        <v>34</v>
      </c>
      <c r="C12" s="91"/>
      <c r="D12" s="29" t="s">
        <v>51</v>
      </c>
      <c r="E12" s="44">
        <v>651</v>
      </c>
      <c r="F12" s="44">
        <v>381.75</v>
      </c>
      <c r="G12" s="44">
        <v>1</v>
      </c>
      <c r="H12" s="44">
        <f>G12-I12</f>
        <v>0</v>
      </c>
      <c r="I12" s="44">
        <v>1</v>
      </c>
      <c r="J12" s="44">
        <v>1</v>
      </c>
      <c r="K12" s="46">
        <v>1</v>
      </c>
    </row>
    <row r="13" spans="1:11" ht="25" x14ac:dyDescent="0.35">
      <c r="A13" s="92">
        <v>4</v>
      </c>
      <c r="B13" s="90"/>
      <c r="C13" s="91"/>
      <c r="D13" s="29" t="s">
        <v>22</v>
      </c>
      <c r="E13" s="44">
        <f>SUM(E15,E14)</f>
        <v>9618</v>
      </c>
      <c r="F13" s="44">
        <f t="shared" ref="F13:K13" si="2">SUM(F14,F15)</f>
        <v>28324.25</v>
      </c>
      <c r="G13" s="45">
        <f t="shared" si="2"/>
        <v>28200</v>
      </c>
      <c r="H13" s="45">
        <f t="shared" si="2"/>
        <v>-1900</v>
      </c>
      <c r="I13" s="45">
        <f t="shared" si="2"/>
        <v>26300</v>
      </c>
      <c r="J13" s="44">
        <f t="shared" si="2"/>
        <v>28200</v>
      </c>
      <c r="K13" s="46">
        <f t="shared" si="2"/>
        <v>28200</v>
      </c>
    </row>
    <row r="14" spans="1:11" x14ac:dyDescent="0.35">
      <c r="A14" s="92"/>
      <c r="B14" s="90">
        <v>41</v>
      </c>
      <c r="C14" s="91"/>
      <c r="D14" s="13" t="s">
        <v>101</v>
      </c>
      <c r="E14" s="44"/>
      <c r="F14" s="44"/>
      <c r="G14" s="44">
        <v>10000</v>
      </c>
      <c r="H14" s="44"/>
      <c r="I14" s="44">
        <v>10000</v>
      </c>
      <c r="J14" s="44">
        <v>10000</v>
      </c>
      <c r="K14" s="46">
        <v>10000</v>
      </c>
    </row>
    <row r="15" spans="1:11" ht="25" x14ac:dyDescent="0.35">
      <c r="A15" s="89"/>
      <c r="B15" s="90">
        <v>42</v>
      </c>
      <c r="C15" s="91"/>
      <c r="D15" s="29" t="s">
        <v>54</v>
      </c>
      <c r="E15" s="44">
        <v>9618</v>
      </c>
      <c r="F15" s="44">
        <v>28324.25</v>
      </c>
      <c r="G15" s="44">
        <v>18200</v>
      </c>
      <c r="H15" s="44">
        <v>-1900</v>
      </c>
      <c r="I15" s="44">
        <v>16300</v>
      </c>
      <c r="J15" s="44">
        <v>18200</v>
      </c>
      <c r="K15" s="46">
        <v>18200</v>
      </c>
    </row>
    <row r="16" spans="1:11" ht="15" customHeight="1" x14ac:dyDescent="0.35">
      <c r="A16" s="300" t="s">
        <v>77</v>
      </c>
      <c r="B16" s="301"/>
      <c r="C16" s="302"/>
      <c r="D16" s="55" t="s">
        <v>49</v>
      </c>
      <c r="E16" s="103">
        <f>SUM(E18)</f>
        <v>4114</v>
      </c>
      <c r="F16" s="103">
        <v>4200</v>
      </c>
      <c r="G16" s="103">
        <f>SUM(G17)</f>
        <v>5200</v>
      </c>
      <c r="H16" s="103">
        <f>SUM(H17)</f>
        <v>-1000</v>
      </c>
      <c r="I16" s="103">
        <v>4200</v>
      </c>
      <c r="J16" s="103">
        <f>SUM(J17)</f>
        <v>4200</v>
      </c>
      <c r="K16" s="104">
        <f>SUM(K17)</f>
        <v>4200</v>
      </c>
    </row>
    <row r="17" spans="1:11" x14ac:dyDescent="0.35">
      <c r="A17" s="270">
        <v>3</v>
      </c>
      <c r="B17" s="271"/>
      <c r="C17" s="272"/>
      <c r="D17" s="29" t="s">
        <v>20</v>
      </c>
      <c r="E17" s="44">
        <v>4114</v>
      </c>
      <c r="F17" s="44">
        <v>4200</v>
      </c>
      <c r="G17" s="44">
        <v>5200</v>
      </c>
      <c r="H17" s="44">
        <f>SUM(H18)</f>
        <v>-1000</v>
      </c>
      <c r="I17" s="44">
        <v>4200</v>
      </c>
      <c r="J17" s="44">
        <v>4200</v>
      </c>
      <c r="K17" s="46">
        <v>4200</v>
      </c>
    </row>
    <row r="18" spans="1:11" x14ac:dyDescent="0.35">
      <c r="A18" s="264">
        <v>32</v>
      </c>
      <c r="B18" s="265"/>
      <c r="C18" s="266"/>
      <c r="D18" s="29" t="s">
        <v>33</v>
      </c>
      <c r="E18" s="44">
        <v>4114</v>
      </c>
      <c r="F18" s="44">
        <v>4200</v>
      </c>
      <c r="G18" s="44">
        <v>5200</v>
      </c>
      <c r="H18" s="44">
        <v>-1000</v>
      </c>
      <c r="I18" s="44">
        <v>4200</v>
      </c>
      <c r="J18" s="44">
        <v>4200</v>
      </c>
      <c r="K18" s="46">
        <v>4200</v>
      </c>
    </row>
    <row r="19" spans="1:11" x14ac:dyDescent="0.35">
      <c r="A19" s="282" t="s">
        <v>57</v>
      </c>
      <c r="B19" s="283"/>
      <c r="C19" s="284"/>
      <c r="D19" s="58" t="s">
        <v>46</v>
      </c>
      <c r="E19" s="59">
        <f>SUM(E20,E22)</f>
        <v>9924</v>
      </c>
      <c r="F19" s="59">
        <f>SUM(F20,F22)</f>
        <v>7930.7</v>
      </c>
      <c r="G19" s="59">
        <f>SUM(G20,G22)</f>
        <v>7000</v>
      </c>
      <c r="H19" s="59">
        <f>SUM(H20,H22)</f>
        <v>0</v>
      </c>
      <c r="I19" s="59">
        <f t="shared" ref="I19:I36" si="3">SUM(G19,H19)</f>
        <v>7000</v>
      </c>
      <c r="J19" s="59">
        <f>SUM(J20,J22)</f>
        <v>7000</v>
      </c>
      <c r="K19" s="100">
        <f>SUM(K20,K22)</f>
        <v>7000</v>
      </c>
    </row>
    <row r="20" spans="1:11" x14ac:dyDescent="0.35">
      <c r="A20" s="270">
        <v>3</v>
      </c>
      <c r="B20" s="271"/>
      <c r="C20" s="272"/>
      <c r="D20" s="29" t="s">
        <v>20</v>
      </c>
      <c r="E20" s="44">
        <v>9924</v>
      </c>
      <c r="F20" s="44">
        <v>7930.7</v>
      </c>
      <c r="G20" s="44">
        <f>SUM(G21)</f>
        <v>7000</v>
      </c>
      <c r="H20" s="44">
        <f>SUM(H21)</f>
        <v>0</v>
      </c>
      <c r="I20" s="44">
        <f t="shared" si="3"/>
        <v>7000</v>
      </c>
      <c r="J20" s="44">
        <v>7000</v>
      </c>
      <c r="K20" s="46">
        <v>7000</v>
      </c>
    </row>
    <row r="21" spans="1:11" x14ac:dyDescent="0.35">
      <c r="A21" s="264">
        <v>32</v>
      </c>
      <c r="B21" s="265"/>
      <c r="C21" s="266"/>
      <c r="D21" s="29" t="s">
        <v>33</v>
      </c>
      <c r="E21" s="44">
        <v>9924</v>
      </c>
      <c r="F21" s="44">
        <v>7930.7</v>
      </c>
      <c r="G21" s="44">
        <v>7000</v>
      </c>
      <c r="H21" s="44"/>
      <c r="I21" s="44">
        <f t="shared" si="3"/>
        <v>7000</v>
      </c>
      <c r="J21" s="44">
        <v>7000</v>
      </c>
      <c r="K21" s="46">
        <v>7000</v>
      </c>
    </row>
    <row r="22" spans="1:11" ht="25" x14ac:dyDescent="0.35">
      <c r="A22" s="288">
        <v>4</v>
      </c>
      <c r="B22" s="289"/>
      <c r="C22" s="290"/>
      <c r="D22" s="29" t="s">
        <v>22</v>
      </c>
      <c r="E22" s="44">
        <v>0</v>
      </c>
      <c r="F22" s="44">
        <f>SUM(F23,F24)</f>
        <v>0</v>
      </c>
      <c r="G22" s="44">
        <f>SUM(G23,G24)</f>
        <v>0</v>
      </c>
      <c r="H22" s="44">
        <f>SUM(H23,H24)</f>
        <v>0</v>
      </c>
      <c r="I22" s="44">
        <f t="shared" si="3"/>
        <v>0</v>
      </c>
      <c r="J22" s="44">
        <v>0</v>
      </c>
      <c r="K22" s="46">
        <v>0</v>
      </c>
    </row>
    <row r="23" spans="1:11" ht="25" x14ac:dyDescent="0.35">
      <c r="A23" s="128"/>
      <c r="B23" s="112">
        <v>41</v>
      </c>
      <c r="C23" s="129"/>
      <c r="D23" s="29" t="s">
        <v>101</v>
      </c>
      <c r="E23" s="44"/>
      <c r="F23" s="44"/>
      <c r="G23" s="44"/>
      <c r="H23" s="44"/>
      <c r="I23" s="44">
        <f t="shared" si="3"/>
        <v>0</v>
      </c>
      <c r="J23" s="44"/>
      <c r="K23" s="46"/>
    </row>
    <row r="24" spans="1:11" x14ac:dyDescent="0.35">
      <c r="A24" s="111"/>
      <c r="B24" s="112">
        <v>42</v>
      </c>
      <c r="C24" s="113"/>
      <c r="D24" s="13" t="s">
        <v>54</v>
      </c>
      <c r="E24" s="44">
        <v>0</v>
      </c>
      <c r="F24" s="44"/>
      <c r="G24" s="44"/>
      <c r="H24" s="44"/>
      <c r="I24" s="44">
        <f t="shared" si="3"/>
        <v>0</v>
      </c>
      <c r="J24" s="44">
        <v>0</v>
      </c>
      <c r="K24" s="46">
        <v>0</v>
      </c>
    </row>
    <row r="25" spans="1:11" x14ac:dyDescent="0.35">
      <c r="A25" s="285" t="s">
        <v>94</v>
      </c>
      <c r="B25" s="286"/>
      <c r="C25" s="287"/>
      <c r="D25" s="57" t="s">
        <v>88</v>
      </c>
      <c r="E25" s="101">
        <f>SUM(E26,E28)</f>
        <v>49990</v>
      </c>
      <c r="F25" s="101">
        <f>SUM(F26,F28)</f>
        <v>53500</v>
      </c>
      <c r="G25" s="101">
        <f>SUM(G26,G28)</f>
        <v>74990</v>
      </c>
      <c r="H25" s="101">
        <f>SUM(H26,H28)</f>
        <v>0</v>
      </c>
      <c r="I25" s="101">
        <f t="shared" si="3"/>
        <v>74990</v>
      </c>
      <c r="J25" s="101">
        <f>SUM(J26,J28)</f>
        <v>74990</v>
      </c>
      <c r="K25" s="102">
        <f>SUM(K26,K28)</f>
        <v>74990</v>
      </c>
    </row>
    <row r="26" spans="1:11" x14ac:dyDescent="0.35">
      <c r="A26" s="270">
        <v>3</v>
      </c>
      <c r="B26" s="271"/>
      <c r="C26" s="272"/>
      <c r="D26" s="29" t="s">
        <v>20</v>
      </c>
      <c r="E26" s="44">
        <v>27990</v>
      </c>
      <c r="F26" s="44">
        <v>33500</v>
      </c>
      <c r="G26" s="44">
        <f>SUM(G27)</f>
        <v>34990</v>
      </c>
      <c r="H26" s="44">
        <f>SUM(H27)</f>
        <v>0</v>
      </c>
      <c r="I26" s="44">
        <f t="shared" si="3"/>
        <v>34990</v>
      </c>
      <c r="J26" s="44">
        <v>34990</v>
      </c>
      <c r="K26" s="46">
        <f>SUM(K27)</f>
        <v>34990</v>
      </c>
    </row>
    <row r="27" spans="1:11" x14ac:dyDescent="0.35">
      <c r="A27" s="264">
        <v>32</v>
      </c>
      <c r="B27" s="265"/>
      <c r="C27" s="266"/>
      <c r="D27" s="29" t="s">
        <v>33</v>
      </c>
      <c r="E27" s="44">
        <v>27990</v>
      </c>
      <c r="F27" s="44">
        <v>33500</v>
      </c>
      <c r="G27" s="44">
        <v>34990</v>
      </c>
      <c r="H27" s="44"/>
      <c r="I27" s="44">
        <f t="shared" si="3"/>
        <v>34990</v>
      </c>
      <c r="J27" s="44">
        <v>34990</v>
      </c>
      <c r="K27" s="46">
        <v>34990</v>
      </c>
    </row>
    <row r="28" spans="1:11" ht="25" x14ac:dyDescent="0.35">
      <c r="A28" s="92">
        <v>4</v>
      </c>
      <c r="B28" s="90"/>
      <c r="C28" s="91"/>
      <c r="D28" s="29" t="s">
        <v>22</v>
      </c>
      <c r="E28" s="44">
        <f>SUM(E29,E30)</f>
        <v>22000</v>
      </c>
      <c r="F28" s="44">
        <f>SUM(F29,F30)</f>
        <v>20000</v>
      </c>
      <c r="G28" s="45">
        <f>SUM(G29,G30)</f>
        <v>40000</v>
      </c>
      <c r="H28" s="45">
        <f>SUM(H29,H30)</f>
        <v>0</v>
      </c>
      <c r="I28" s="45">
        <f t="shared" si="3"/>
        <v>40000</v>
      </c>
      <c r="J28" s="44">
        <v>40000</v>
      </c>
      <c r="K28" s="46">
        <v>40000</v>
      </c>
    </row>
    <row r="29" spans="1:11" x14ac:dyDescent="0.35">
      <c r="A29" s="92"/>
      <c r="B29" s="90">
        <v>41</v>
      </c>
      <c r="C29" s="91"/>
      <c r="D29" s="13" t="s">
        <v>101</v>
      </c>
      <c r="E29" s="44">
        <v>22000</v>
      </c>
      <c r="F29" s="44">
        <v>20000</v>
      </c>
      <c r="G29" s="44">
        <v>40000</v>
      </c>
      <c r="H29" s="44"/>
      <c r="I29" s="44">
        <f t="shared" si="3"/>
        <v>40000</v>
      </c>
      <c r="J29" s="44">
        <v>40000</v>
      </c>
      <c r="K29" s="46">
        <v>40000</v>
      </c>
    </row>
    <row r="30" spans="1:11" x14ac:dyDescent="0.35">
      <c r="A30" s="89"/>
      <c r="B30" s="90">
        <v>42</v>
      </c>
      <c r="C30" s="91"/>
      <c r="D30" s="13" t="s">
        <v>54</v>
      </c>
      <c r="E30" s="44">
        <v>0</v>
      </c>
      <c r="F30" s="44"/>
      <c r="G30" s="44"/>
      <c r="H30" s="44"/>
      <c r="I30" s="44">
        <f t="shared" si="3"/>
        <v>0</v>
      </c>
      <c r="J30" s="44">
        <v>0</v>
      </c>
      <c r="K30" s="46">
        <v>0</v>
      </c>
    </row>
    <row r="31" spans="1:11" ht="15" customHeight="1" x14ac:dyDescent="0.35">
      <c r="A31" s="279" t="s">
        <v>94</v>
      </c>
      <c r="B31" s="280"/>
      <c r="C31" s="281"/>
      <c r="D31" s="115" t="s">
        <v>104</v>
      </c>
      <c r="E31" s="116">
        <v>700</v>
      </c>
      <c r="F31" s="116">
        <v>700</v>
      </c>
      <c r="G31" s="116">
        <f>SUM(G32)</f>
        <v>0</v>
      </c>
      <c r="H31" s="116">
        <f>SUM(H32)</f>
        <v>0</v>
      </c>
      <c r="I31" s="116">
        <f t="shared" si="3"/>
        <v>0</v>
      </c>
      <c r="J31" s="116">
        <v>0</v>
      </c>
      <c r="K31" s="117">
        <v>0</v>
      </c>
    </row>
    <row r="32" spans="1:11" x14ac:dyDescent="0.35">
      <c r="A32" s="89">
        <v>3</v>
      </c>
      <c r="B32" s="90"/>
      <c r="C32" s="91"/>
      <c r="D32" s="29" t="s">
        <v>20</v>
      </c>
      <c r="E32" s="44">
        <v>700</v>
      </c>
      <c r="F32" s="44">
        <v>700</v>
      </c>
      <c r="G32" s="44"/>
      <c r="H32" s="44">
        <f>SUM(H33)</f>
        <v>0</v>
      </c>
      <c r="I32" s="44">
        <f t="shared" si="3"/>
        <v>0</v>
      </c>
      <c r="J32" s="44">
        <v>0</v>
      </c>
      <c r="K32" s="46">
        <v>0</v>
      </c>
    </row>
    <row r="33" spans="1:11" x14ac:dyDescent="0.35">
      <c r="A33" s="89"/>
      <c r="B33" s="90">
        <v>32</v>
      </c>
      <c r="C33" s="91"/>
      <c r="D33" s="29" t="s">
        <v>33</v>
      </c>
      <c r="E33" s="44">
        <v>700</v>
      </c>
      <c r="F33" s="44">
        <v>700</v>
      </c>
      <c r="G33" s="44"/>
      <c r="H33" s="44"/>
      <c r="I33" s="44">
        <f t="shared" si="3"/>
        <v>0</v>
      </c>
      <c r="J33" s="44">
        <v>0</v>
      </c>
      <c r="K33" s="46">
        <v>0</v>
      </c>
    </row>
    <row r="34" spans="1:11" ht="26" x14ac:dyDescent="0.35">
      <c r="A34" s="276" t="s">
        <v>58</v>
      </c>
      <c r="B34" s="277"/>
      <c r="C34" s="278"/>
      <c r="D34" s="49" t="s">
        <v>56</v>
      </c>
      <c r="E34" s="56">
        <v>30216.3</v>
      </c>
      <c r="F34" s="56">
        <f>SUM(F35,F37)</f>
        <v>26181.62</v>
      </c>
      <c r="G34" s="56">
        <f>SUM(G35,G37)</f>
        <v>0</v>
      </c>
      <c r="H34" s="56">
        <f>SUM(H35,H37)</f>
        <v>25712.19</v>
      </c>
      <c r="I34" s="56">
        <f t="shared" si="3"/>
        <v>25712.19</v>
      </c>
      <c r="J34" s="56">
        <v>0</v>
      </c>
      <c r="K34" s="109">
        <v>0</v>
      </c>
    </row>
    <row r="35" spans="1:11" s="108" customFormat="1" x14ac:dyDescent="0.35">
      <c r="A35" s="110" t="s">
        <v>95</v>
      </c>
      <c r="B35" s="106"/>
      <c r="C35" s="107"/>
      <c r="D35" s="29" t="s">
        <v>20</v>
      </c>
      <c r="E35" s="44">
        <v>30216.3</v>
      </c>
      <c r="F35" s="44">
        <v>26181.62</v>
      </c>
      <c r="G35" s="44"/>
      <c r="H35" s="44">
        <f>SUM(H36)</f>
        <v>25712.19</v>
      </c>
      <c r="I35" s="44">
        <f t="shared" si="3"/>
        <v>25712.19</v>
      </c>
      <c r="J35" s="44"/>
      <c r="K35" s="46"/>
    </row>
    <row r="36" spans="1:11" s="108" customFormat="1" x14ac:dyDescent="0.35">
      <c r="A36" s="105"/>
      <c r="B36" s="106"/>
      <c r="C36" s="107" t="s">
        <v>96</v>
      </c>
      <c r="D36" s="29" t="s">
        <v>33</v>
      </c>
      <c r="E36" s="44">
        <v>30216.3</v>
      </c>
      <c r="F36" s="44"/>
      <c r="G36" s="44"/>
      <c r="H36" s="44">
        <v>25712.19</v>
      </c>
      <c r="I36" s="44">
        <f t="shared" si="3"/>
        <v>25712.19</v>
      </c>
      <c r="J36" s="44"/>
      <c r="K36" s="46"/>
    </row>
    <row r="37" spans="1:11" ht="25" x14ac:dyDescent="0.35">
      <c r="A37" s="270">
        <v>4</v>
      </c>
      <c r="B37" s="271"/>
      <c r="C37" s="272"/>
      <c r="D37" s="29" t="s">
        <v>22</v>
      </c>
      <c r="E37" s="10"/>
      <c r="F37" s="10"/>
      <c r="G37" s="10"/>
      <c r="H37" s="10">
        <f>SUM(H38)</f>
        <v>0</v>
      </c>
      <c r="I37" s="10">
        <f>SUM(I38)</f>
        <v>0</v>
      </c>
      <c r="J37" s="10"/>
      <c r="K37" s="11"/>
    </row>
    <row r="38" spans="1:11" ht="25" x14ac:dyDescent="0.35">
      <c r="A38" s="264">
        <v>42</v>
      </c>
      <c r="B38" s="265"/>
      <c r="C38" s="266"/>
      <c r="D38" s="29" t="s">
        <v>54</v>
      </c>
      <c r="E38" s="10"/>
      <c r="F38" s="10"/>
      <c r="G38" s="10"/>
      <c r="H38" s="10">
        <v>0</v>
      </c>
      <c r="I38" s="10">
        <v>0</v>
      </c>
      <c r="J38" s="10"/>
      <c r="K38" s="11"/>
    </row>
    <row r="39" spans="1:11" ht="14.5" customHeight="1" x14ac:dyDescent="0.35">
      <c r="A39" s="273" t="s">
        <v>282</v>
      </c>
      <c r="B39" s="274"/>
      <c r="C39" s="275"/>
      <c r="D39" s="224" t="s">
        <v>18</v>
      </c>
      <c r="E39" s="225"/>
      <c r="F39" s="225"/>
      <c r="G39" s="225"/>
      <c r="H39" s="225">
        <f>SUM(H40,H44)</f>
        <v>5024.37</v>
      </c>
      <c r="I39" s="225">
        <f>SUM(I40,I44)</f>
        <v>5024.37</v>
      </c>
      <c r="J39" s="225">
        <v>0</v>
      </c>
      <c r="K39" s="226">
        <v>0</v>
      </c>
    </row>
    <row r="40" spans="1:11" x14ac:dyDescent="0.35">
      <c r="A40" s="270">
        <v>3</v>
      </c>
      <c r="B40" s="271"/>
      <c r="C40" s="272"/>
      <c r="D40" s="29" t="s">
        <v>20</v>
      </c>
      <c r="E40" s="44"/>
      <c r="F40" s="44"/>
      <c r="G40" s="45"/>
      <c r="H40" s="45">
        <f>SUM(H41,H42)</f>
        <v>3756.87</v>
      </c>
      <c r="I40" s="45">
        <f>SUM(I41,I42)</f>
        <v>3756.87</v>
      </c>
      <c r="J40" s="44"/>
      <c r="K40" s="46"/>
    </row>
    <row r="41" spans="1:11" x14ac:dyDescent="0.35">
      <c r="A41" s="264">
        <v>31</v>
      </c>
      <c r="B41" s="265"/>
      <c r="C41" s="266"/>
      <c r="D41" s="29" t="s">
        <v>21</v>
      </c>
      <c r="E41" s="44"/>
      <c r="F41" s="125"/>
      <c r="G41" s="125"/>
      <c r="H41" s="125">
        <v>1094</v>
      </c>
      <c r="I41" s="125">
        <v>1094</v>
      </c>
      <c r="J41" s="44"/>
      <c r="K41" s="46"/>
    </row>
    <row r="42" spans="1:11" x14ac:dyDescent="0.35">
      <c r="A42" s="264">
        <v>32</v>
      </c>
      <c r="B42" s="265"/>
      <c r="C42" s="266"/>
      <c r="D42" s="29" t="s">
        <v>33</v>
      </c>
      <c r="E42" s="44"/>
      <c r="F42" s="44"/>
      <c r="G42" s="44"/>
      <c r="H42" s="44">
        <v>2662.87</v>
      </c>
      <c r="I42" s="44">
        <v>2662.87</v>
      </c>
      <c r="J42" s="44"/>
      <c r="K42" s="46"/>
    </row>
    <row r="43" spans="1:11" x14ac:dyDescent="0.35">
      <c r="A43" s="89"/>
      <c r="B43" s="90">
        <v>34</v>
      </c>
      <c r="C43" s="91"/>
      <c r="D43" s="29" t="s">
        <v>51</v>
      </c>
      <c r="E43" s="44"/>
      <c r="F43" s="44"/>
      <c r="G43" s="44"/>
      <c r="H43" s="44"/>
      <c r="I43" s="44"/>
      <c r="J43" s="44"/>
      <c r="K43" s="46"/>
    </row>
    <row r="44" spans="1:11" ht="25" x14ac:dyDescent="0.35">
      <c r="A44" s="92">
        <v>4</v>
      </c>
      <c r="B44" s="90"/>
      <c r="C44" s="91"/>
      <c r="D44" s="29" t="s">
        <v>22</v>
      </c>
      <c r="E44" s="44"/>
      <c r="F44" s="44"/>
      <c r="G44" s="45"/>
      <c r="H44" s="45">
        <f>SUM(H45,H46)</f>
        <v>1267.5</v>
      </c>
      <c r="I44" s="45">
        <f>SUM(I45,I46)</f>
        <v>1267.5</v>
      </c>
      <c r="J44" s="44"/>
      <c r="K44" s="46"/>
    </row>
    <row r="45" spans="1:11" x14ac:dyDescent="0.35">
      <c r="A45" s="92"/>
      <c r="B45" s="90">
        <v>41</v>
      </c>
      <c r="C45" s="91"/>
      <c r="D45" s="13" t="s">
        <v>101</v>
      </c>
      <c r="E45" s="44"/>
      <c r="F45" s="44"/>
      <c r="G45" s="44"/>
      <c r="H45" s="44"/>
      <c r="I45" s="44"/>
      <c r="J45" s="44"/>
      <c r="K45" s="46"/>
    </row>
    <row r="46" spans="1:11" ht="25" x14ac:dyDescent="0.35">
      <c r="A46" s="89"/>
      <c r="B46" s="90">
        <v>42</v>
      </c>
      <c r="C46" s="91"/>
      <c r="D46" s="29" t="s">
        <v>54</v>
      </c>
      <c r="E46" s="44"/>
      <c r="F46" s="44"/>
      <c r="G46" s="44"/>
      <c r="H46" s="44">
        <v>1267.5</v>
      </c>
      <c r="I46" s="44">
        <v>1267.5</v>
      </c>
      <c r="J46" s="44"/>
      <c r="K46" s="46"/>
    </row>
    <row r="47" spans="1:11" x14ac:dyDescent="0.35">
      <c r="A47" s="267" t="s">
        <v>282</v>
      </c>
      <c r="B47" s="268"/>
      <c r="C47" s="269"/>
      <c r="D47" s="227" t="s">
        <v>18</v>
      </c>
      <c r="E47" s="228"/>
      <c r="F47" s="228"/>
      <c r="G47" s="228"/>
      <c r="H47" s="228">
        <f>SUM(H48,H52)</f>
        <v>28471.41</v>
      </c>
      <c r="I47" s="228">
        <f>SUM(I48,I52)</f>
        <v>28471.41</v>
      </c>
      <c r="J47" s="228">
        <v>0</v>
      </c>
      <c r="K47" s="229">
        <f>SUM(K48,K52)</f>
        <v>0</v>
      </c>
    </row>
    <row r="48" spans="1:11" x14ac:dyDescent="0.35">
      <c r="A48" s="270">
        <v>3</v>
      </c>
      <c r="B48" s="271"/>
      <c r="C48" s="272"/>
      <c r="D48" s="29" t="s">
        <v>20</v>
      </c>
      <c r="E48" s="44"/>
      <c r="F48" s="44"/>
      <c r="G48" s="45"/>
      <c r="H48" s="45">
        <f>SUM(H49,H50,H51)</f>
        <v>21288.91</v>
      </c>
      <c r="I48" s="45">
        <f>SUM(I49,I50)</f>
        <v>21288.91</v>
      </c>
      <c r="J48" s="44"/>
      <c r="K48" s="46"/>
    </row>
    <row r="49" spans="1:11" x14ac:dyDescent="0.35">
      <c r="A49" s="264">
        <v>31</v>
      </c>
      <c r="B49" s="265"/>
      <c r="C49" s="266"/>
      <c r="D49" s="29" t="s">
        <v>21</v>
      </c>
      <c r="E49" s="44"/>
      <c r="F49" s="125"/>
      <c r="G49" s="125"/>
      <c r="H49" s="125">
        <v>6199.28</v>
      </c>
      <c r="I49" s="125">
        <v>6199.28</v>
      </c>
      <c r="J49" s="44"/>
      <c r="K49" s="46"/>
    </row>
    <row r="50" spans="1:11" x14ac:dyDescent="0.35">
      <c r="A50" s="264">
        <v>32</v>
      </c>
      <c r="B50" s="265"/>
      <c r="C50" s="266"/>
      <c r="D50" s="29" t="s">
        <v>33</v>
      </c>
      <c r="E50" s="44"/>
      <c r="F50" s="44"/>
      <c r="G50" s="44"/>
      <c r="H50" s="44">
        <v>15089.63</v>
      </c>
      <c r="I50" s="44">
        <v>15089.63</v>
      </c>
      <c r="J50" s="44"/>
      <c r="K50" s="46"/>
    </row>
    <row r="51" spans="1:11" x14ac:dyDescent="0.35">
      <c r="A51" s="89"/>
      <c r="B51" s="90">
        <v>34</v>
      </c>
      <c r="C51" s="91"/>
      <c r="D51" s="29" t="s">
        <v>51</v>
      </c>
      <c r="E51" s="44"/>
      <c r="F51" s="44"/>
      <c r="G51" s="44"/>
      <c r="H51" s="44"/>
      <c r="I51" s="44"/>
      <c r="J51" s="44"/>
      <c r="K51" s="46"/>
    </row>
    <row r="52" spans="1:11" ht="25" x14ac:dyDescent="0.35">
      <c r="A52" s="92">
        <v>4</v>
      </c>
      <c r="B52" s="90"/>
      <c r="C52" s="91"/>
      <c r="D52" s="29" t="s">
        <v>22</v>
      </c>
      <c r="E52" s="44"/>
      <c r="F52" s="44"/>
      <c r="G52" s="45"/>
      <c r="H52" s="45">
        <f>SUM(H53,H54)</f>
        <v>7182.5</v>
      </c>
      <c r="I52" s="45">
        <f>SUM(I53,I54)</f>
        <v>7182.5</v>
      </c>
      <c r="J52" s="44"/>
      <c r="K52" s="46"/>
    </row>
    <row r="53" spans="1:11" x14ac:dyDescent="0.35">
      <c r="A53" s="92"/>
      <c r="B53" s="90">
        <v>41</v>
      </c>
      <c r="C53" s="91"/>
      <c r="D53" s="13" t="s">
        <v>101</v>
      </c>
      <c r="E53" s="44"/>
      <c r="F53" s="44"/>
      <c r="G53" s="44"/>
      <c r="H53" s="44"/>
      <c r="I53" s="44"/>
      <c r="J53" s="44"/>
      <c r="K53" s="46"/>
    </row>
    <row r="54" spans="1:11" ht="25" x14ac:dyDescent="0.35">
      <c r="A54" s="89"/>
      <c r="B54" s="90">
        <v>42</v>
      </c>
      <c r="C54" s="91"/>
      <c r="D54" s="29" t="s">
        <v>54</v>
      </c>
      <c r="E54" s="44"/>
      <c r="F54" s="44"/>
      <c r="G54" s="44"/>
      <c r="H54" s="44">
        <v>7182.5</v>
      </c>
      <c r="I54" s="44">
        <v>7182.5</v>
      </c>
      <c r="J54" s="44"/>
      <c r="K54" s="46"/>
    </row>
  </sheetData>
  <mergeCells count="31">
    <mergeCell ref="A18:C18"/>
    <mergeCell ref="A16:C16"/>
    <mergeCell ref="A8:C8"/>
    <mergeCell ref="A9:C9"/>
    <mergeCell ref="A10:C10"/>
    <mergeCell ref="A11:C11"/>
    <mergeCell ref="A17:C17"/>
    <mergeCell ref="A6:C6"/>
    <mergeCell ref="A7:C7"/>
    <mergeCell ref="A1:K1"/>
    <mergeCell ref="A3:K3"/>
    <mergeCell ref="A5:C5"/>
    <mergeCell ref="A19:C19"/>
    <mergeCell ref="A20:C20"/>
    <mergeCell ref="A21:C21"/>
    <mergeCell ref="A25:C25"/>
    <mergeCell ref="A22:C22"/>
    <mergeCell ref="A39:C39"/>
    <mergeCell ref="A34:C34"/>
    <mergeCell ref="A37:C37"/>
    <mergeCell ref="A38:C38"/>
    <mergeCell ref="A26:C26"/>
    <mergeCell ref="A27:C27"/>
    <mergeCell ref="A31:C31"/>
    <mergeCell ref="A50:C50"/>
    <mergeCell ref="A47:C47"/>
    <mergeCell ref="A48:C48"/>
    <mergeCell ref="A49:C49"/>
    <mergeCell ref="A40:C40"/>
    <mergeCell ref="A41:C41"/>
    <mergeCell ref="A42:C42"/>
  </mergeCells>
  <pageMargins left="0.7" right="0.7" top="0.75" bottom="0.75" header="0.3" footer="0.3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06"/>
  <sheetViews>
    <sheetView workbookViewId="0">
      <selection sqref="A1:Q1"/>
    </sheetView>
  </sheetViews>
  <sheetFormatPr defaultRowHeight="14.5" x14ac:dyDescent="0.35"/>
  <cols>
    <col min="1" max="1" width="8" customWidth="1"/>
    <col min="2" max="2" width="9" customWidth="1"/>
    <col min="3" max="3" width="45.90625" customWidth="1"/>
    <col min="4" max="4" width="12.08984375" customWidth="1"/>
    <col min="5" max="5" width="12.26953125" customWidth="1"/>
    <col min="6" max="6" width="12.81640625" customWidth="1"/>
    <col min="7" max="7" width="11.36328125" customWidth="1"/>
    <col min="8" max="8" width="8.26953125" customWidth="1"/>
    <col min="9" max="9" width="7.36328125" customWidth="1"/>
    <col min="10" max="10" width="10.6328125" hidden="1" customWidth="1"/>
    <col min="11" max="11" width="9.36328125" customWidth="1"/>
    <col min="12" max="12" width="8.81640625" customWidth="1"/>
    <col min="13" max="13" width="9" customWidth="1"/>
    <col min="14" max="14" width="8.08984375" customWidth="1"/>
    <col min="15" max="15" width="9.453125" customWidth="1"/>
    <col min="16" max="16" width="8.26953125" customWidth="1"/>
    <col min="17" max="17" width="9.6328125" customWidth="1"/>
  </cols>
  <sheetData>
    <row r="1" spans="1:21" ht="18" x14ac:dyDescent="0.35">
      <c r="A1" s="306" t="s">
        <v>297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</row>
    <row r="2" spans="1:21" x14ac:dyDescent="0.35">
      <c r="A2" s="70"/>
      <c r="B2" s="70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 t="s">
        <v>75</v>
      </c>
      <c r="P2" s="71"/>
      <c r="Q2" s="71"/>
    </row>
    <row r="3" spans="1:21" ht="85.65" customHeight="1" x14ac:dyDescent="0.35">
      <c r="A3" s="72" t="s">
        <v>31</v>
      </c>
      <c r="B3" s="72" t="s">
        <v>128</v>
      </c>
      <c r="C3" s="72" t="s">
        <v>45</v>
      </c>
      <c r="D3" s="72" t="s">
        <v>112</v>
      </c>
      <c r="E3" s="72" t="s">
        <v>224</v>
      </c>
      <c r="F3" s="168" t="s">
        <v>225</v>
      </c>
      <c r="G3" s="72" t="s">
        <v>200</v>
      </c>
      <c r="H3" s="167" t="s">
        <v>202</v>
      </c>
      <c r="I3" s="166" t="s">
        <v>201</v>
      </c>
      <c r="J3" s="148" t="s">
        <v>78</v>
      </c>
      <c r="K3" s="165" t="s">
        <v>213</v>
      </c>
      <c r="L3" s="164" t="s">
        <v>214</v>
      </c>
      <c r="M3" s="163" t="s">
        <v>217</v>
      </c>
      <c r="N3" s="72" t="s">
        <v>100</v>
      </c>
      <c r="O3" s="162" t="s">
        <v>203</v>
      </c>
      <c r="P3" s="24" t="s">
        <v>230</v>
      </c>
      <c r="Q3" s="24" t="s">
        <v>231</v>
      </c>
    </row>
    <row r="4" spans="1:21" ht="15.5" x14ac:dyDescent="0.35">
      <c r="A4" s="307" t="s">
        <v>63</v>
      </c>
      <c r="B4" s="307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</row>
    <row r="5" spans="1:21" ht="15.5" x14ac:dyDescent="0.35">
      <c r="A5" s="309" t="s">
        <v>97</v>
      </c>
      <c r="B5" s="309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</row>
    <row r="6" spans="1:21" x14ac:dyDescent="0.35">
      <c r="A6" s="73"/>
      <c r="B6" s="73"/>
      <c r="C6" s="74"/>
      <c r="D6" s="75"/>
      <c r="E6" s="75"/>
      <c r="F6" s="18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spans="1:21" ht="28.5" customHeight="1" x14ac:dyDescent="0.35">
      <c r="A7" s="76" t="s">
        <v>83</v>
      </c>
      <c r="B7" s="76"/>
      <c r="C7" s="77" t="s">
        <v>82</v>
      </c>
      <c r="D7" s="78"/>
      <c r="E7" s="78"/>
      <c r="F7" s="189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1:21" ht="35.4" customHeight="1" x14ac:dyDescent="0.35">
      <c r="A8" s="86" t="s">
        <v>98</v>
      </c>
      <c r="B8" s="86"/>
      <c r="C8" s="87" t="s">
        <v>99</v>
      </c>
      <c r="D8" s="126">
        <f>SUM(D9,D82)</f>
        <v>473785</v>
      </c>
      <c r="E8" s="126">
        <f>SUM(E9,E82)</f>
        <v>51914.69</v>
      </c>
      <c r="F8" s="169">
        <f>SUM(F9,F82)</f>
        <v>525699.68999999994</v>
      </c>
      <c r="G8" s="122">
        <f>SUM(G9,G82)</f>
        <v>380301.72</v>
      </c>
      <c r="H8" s="122">
        <f>SUM(H9,H82)</f>
        <v>4200</v>
      </c>
      <c r="I8" s="144">
        <f>I9+I82</f>
        <v>7000</v>
      </c>
      <c r="J8" s="88">
        <f>J9+J82</f>
        <v>2000</v>
      </c>
      <c r="K8" s="88">
        <f t="shared" ref="K8:Q8" si="0">SUM(K9,K82)</f>
        <v>61000</v>
      </c>
      <c r="L8" s="88">
        <f t="shared" si="0"/>
        <v>4990</v>
      </c>
      <c r="M8" s="88">
        <f t="shared" si="0"/>
        <v>9000</v>
      </c>
      <c r="N8" s="88">
        <f t="shared" si="0"/>
        <v>0</v>
      </c>
      <c r="O8" s="122">
        <f>SUM(O9,O82)</f>
        <v>25712.19</v>
      </c>
      <c r="P8" s="212">
        <f t="shared" si="0"/>
        <v>5024.37</v>
      </c>
      <c r="Q8" s="212">
        <f t="shared" si="0"/>
        <v>28471.41</v>
      </c>
      <c r="U8" s="188"/>
    </row>
    <row r="9" spans="1:21" ht="15" customHeight="1" x14ac:dyDescent="0.35">
      <c r="A9" s="73">
        <v>3</v>
      </c>
      <c r="B9" s="73"/>
      <c r="C9" s="77" t="s">
        <v>20</v>
      </c>
      <c r="D9" s="123">
        <f>SUM(D10,D21,D78)</f>
        <v>405585</v>
      </c>
      <c r="E9" s="123">
        <f>SUM(E10,E21)</f>
        <v>45364.69</v>
      </c>
      <c r="F9" s="170">
        <f>SUM(F10,F21,F78)</f>
        <v>450949.69</v>
      </c>
      <c r="G9" s="123">
        <f>SUM(G10,G21,G78)</f>
        <v>354001.72</v>
      </c>
      <c r="H9" s="79">
        <f>SUM(H10,H21)</f>
        <v>4200</v>
      </c>
      <c r="I9" s="79">
        <f>I10+I21+I78</f>
        <v>7000</v>
      </c>
      <c r="J9" s="79">
        <f>J10+J21+J78</f>
        <v>2000</v>
      </c>
      <c r="K9" s="79">
        <f>SUM(K10,K21,K78)</f>
        <v>21000</v>
      </c>
      <c r="L9" s="79">
        <f>SUM(L10,L21,L78)</f>
        <v>4990</v>
      </c>
      <c r="M9" s="79">
        <f>SUM(M10,M21,L78)</f>
        <v>9000</v>
      </c>
      <c r="N9" s="124">
        <v>0</v>
      </c>
      <c r="O9" s="123">
        <f>SUM(O10,O21,O78)</f>
        <v>25712.19</v>
      </c>
      <c r="P9" s="186">
        <f>SUM(P10,P21,P78)</f>
        <v>3756.87</v>
      </c>
      <c r="Q9" s="212">
        <f>SUM(Q10,Q21,Q77)</f>
        <v>21288.91</v>
      </c>
    </row>
    <row r="10" spans="1:21" ht="15" customHeight="1" x14ac:dyDescent="0.35">
      <c r="A10" s="73">
        <v>31</v>
      </c>
      <c r="B10" s="73"/>
      <c r="C10" s="77" t="s">
        <v>21</v>
      </c>
      <c r="D10" s="79">
        <f t="shared" ref="D10:K10" si="1">SUM(D11,D15,D17)</f>
        <v>277600</v>
      </c>
      <c r="E10" s="79">
        <f t="shared" si="1"/>
        <v>0</v>
      </c>
      <c r="F10" s="171">
        <v>277600</v>
      </c>
      <c r="G10" s="123">
        <f t="shared" si="1"/>
        <v>270306.71999999997</v>
      </c>
      <c r="H10" s="79">
        <f t="shared" si="1"/>
        <v>0</v>
      </c>
      <c r="I10" s="79">
        <f t="shared" si="1"/>
        <v>0</v>
      </c>
      <c r="J10" s="79">
        <f t="shared" si="1"/>
        <v>0</v>
      </c>
      <c r="K10" s="79">
        <f t="shared" si="1"/>
        <v>0</v>
      </c>
      <c r="L10" s="79">
        <f>L11+L15+L17</f>
        <v>0</v>
      </c>
      <c r="M10" s="79"/>
      <c r="N10" s="79"/>
      <c r="O10" s="79"/>
      <c r="P10" s="212">
        <f>SUM(P11,P15,P17)</f>
        <v>1094</v>
      </c>
      <c r="Q10" s="212">
        <f>SUM(Q11,Q15,Q17)</f>
        <v>6199.28</v>
      </c>
    </row>
    <row r="11" spans="1:21" ht="15" customHeight="1" x14ac:dyDescent="0.35">
      <c r="A11" s="73">
        <v>311</v>
      </c>
      <c r="B11" s="73"/>
      <c r="C11" s="77" t="s">
        <v>64</v>
      </c>
      <c r="D11" s="131">
        <f>SUM(D12,D13,D14)</f>
        <v>217000</v>
      </c>
      <c r="E11" s="131">
        <f>SUM(E12,E13,E14)</f>
        <v>0</v>
      </c>
      <c r="F11" s="172">
        <f>SUM(F12:F13,F14)</f>
        <v>217000</v>
      </c>
      <c r="G11" s="134">
        <f>SUM(G12)</f>
        <v>210686.72</v>
      </c>
      <c r="H11" s="131"/>
      <c r="I11" s="79">
        <v>0</v>
      </c>
      <c r="J11" s="80"/>
      <c r="K11" s="80">
        <f>SUM(K12)</f>
        <v>0</v>
      </c>
      <c r="L11" s="79">
        <f>SUM(L12)</f>
        <v>0</v>
      </c>
      <c r="M11" s="79"/>
      <c r="N11" s="79"/>
      <c r="O11" s="79">
        <f>SUM(O12,O13,O14)</f>
        <v>0</v>
      </c>
      <c r="P11" s="212">
        <f>SUM(P12,P13,P14)</f>
        <v>947</v>
      </c>
      <c r="Q11" s="212">
        <f>SUM(Q12,Q14,Q15)</f>
        <v>5366.28</v>
      </c>
    </row>
    <row r="12" spans="1:21" ht="15" customHeight="1" x14ac:dyDescent="0.35">
      <c r="A12" s="81">
        <v>3111</v>
      </c>
      <c r="B12" s="81" t="s">
        <v>129</v>
      </c>
      <c r="C12" s="74" t="s">
        <v>133</v>
      </c>
      <c r="D12" s="132">
        <v>217000</v>
      </c>
      <c r="E12" s="135">
        <v>-6313.28</v>
      </c>
      <c r="F12" s="173">
        <f>SUM(D12,E12)</f>
        <v>210686.72</v>
      </c>
      <c r="G12" s="222">
        <v>210686.72</v>
      </c>
      <c r="H12" s="133"/>
      <c r="I12" s="80"/>
      <c r="J12" s="80"/>
      <c r="K12" s="80"/>
      <c r="L12" s="82"/>
      <c r="M12" s="82"/>
      <c r="N12" s="82"/>
      <c r="O12" s="80"/>
      <c r="P12" s="187"/>
      <c r="Q12" s="187"/>
    </row>
    <row r="13" spans="1:21" ht="15" customHeight="1" x14ac:dyDescent="0.35">
      <c r="A13" s="190">
        <v>3111</v>
      </c>
      <c r="B13" s="190" t="s">
        <v>232</v>
      </c>
      <c r="C13" s="191" t="s">
        <v>233</v>
      </c>
      <c r="D13" s="192"/>
      <c r="E13" s="192">
        <v>947</v>
      </c>
      <c r="F13" s="173">
        <v>947</v>
      </c>
      <c r="G13" s="194"/>
      <c r="H13" s="194"/>
      <c r="I13" s="187"/>
      <c r="J13" s="187"/>
      <c r="K13" s="187"/>
      <c r="L13" s="195"/>
      <c r="M13" s="195"/>
      <c r="N13" s="195"/>
      <c r="O13" s="187"/>
      <c r="P13" s="196">
        <v>947</v>
      </c>
      <c r="Q13" s="187"/>
    </row>
    <row r="14" spans="1:21" ht="15" customHeight="1" x14ac:dyDescent="0.35">
      <c r="A14" s="190">
        <v>3111</v>
      </c>
      <c r="B14" s="190" t="s">
        <v>255</v>
      </c>
      <c r="C14" s="191" t="s">
        <v>233</v>
      </c>
      <c r="D14" s="192"/>
      <c r="E14" s="193">
        <v>5366.28</v>
      </c>
      <c r="F14" s="173">
        <v>5366.28</v>
      </c>
      <c r="G14" s="194"/>
      <c r="H14" s="194"/>
      <c r="I14" s="187"/>
      <c r="J14" s="187"/>
      <c r="K14" s="187"/>
      <c r="L14" s="195"/>
      <c r="M14" s="195"/>
      <c r="N14" s="195"/>
      <c r="O14" s="187"/>
      <c r="P14" s="196"/>
      <c r="Q14" s="196">
        <v>5366.28</v>
      </c>
    </row>
    <row r="15" spans="1:21" ht="15" customHeight="1" x14ac:dyDescent="0.35">
      <c r="A15" s="73">
        <v>312</v>
      </c>
      <c r="B15" s="73"/>
      <c r="C15" s="77" t="s">
        <v>65</v>
      </c>
      <c r="D15" s="131">
        <f>SUM(D16)</f>
        <v>15600</v>
      </c>
      <c r="E15" s="131">
        <f>SUM(E16)</f>
        <v>0</v>
      </c>
      <c r="F15" s="172">
        <f>SUM(F16)</f>
        <v>15600</v>
      </c>
      <c r="G15" s="131">
        <f>SUM(G16)</f>
        <v>15600</v>
      </c>
      <c r="H15" s="131"/>
      <c r="I15" s="79">
        <f>I16</f>
        <v>0</v>
      </c>
      <c r="J15" s="80"/>
      <c r="K15" s="80">
        <f>SUM(K16)</f>
        <v>0</v>
      </c>
      <c r="L15" s="79">
        <f>SUM(L16)</f>
        <v>0</v>
      </c>
      <c r="M15" s="79"/>
      <c r="N15" s="79"/>
      <c r="O15" s="79">
        <f>SUM(O16)</f>
        <v>0</v>
      </c>
      <c r="P15" s="186">
        <f>SUM(P16)</f>
        <v>0</v>
      </c>
      <c r="Q15" s="186">
        <f>SUM(Q16)</f>
        <v>0</v>
      </c>
    </row>
    <row r="16" spans="1:21" ht="15" customHeight="1" x14ac:dyDescent="0.35">
      <c r="A16" s="81">
        <v>3121</v>
      </c>
      <c r="B16" s="81" t="s">
        <v>130</v>
      </c>
      <c r="C16" s="74" t="s">
        <v>134</v>
      </c>
      <c r="D16" s="132">
        <v>15600</v>
      </c>
      <c r="E16" s="132"/>
      <c r="F16" s="174">
        <v>15600</v>
      </c>
      <c r="G16" s="132">
        <v>15600</v>
      </c>
      <c r="H16" s="132"/>
      <c r="I16" s="80"/>
      <c r="J16" s="80"/>
      <c r="K16" s="80"/>
      <c r="L16" s="80"/>
      <c r="M16" s="80"/>
      <c r="N16" s="80"/>
      <c r="O16" s="80"/>
      <c r="P16" s="187"/>
      <c r="Q16" s="187"/>
    </row>
    <row r="17" spans="1:17" ht="15" customHeight="1" x14ac:dyDescent="0.35">
      <c r="A17" s="73">
        <v>313</v>
      </c>
      <c r="B17" s="73"/>
      <c r="C17" s="77" t="s">
        <v>66</v>
      </c>
      <c r="D17" s="131">
        <f>SUM(D18,D19,D20)</f>
        <v>45000</v>
      </c>
      <c r="E17" s="131">
        <f>SUM(E18,E19,E20)</f>
        <v>0</v>
      </c>
      <c r="F17" s="172">
        <f>SUM(F18,F19,F20)</f>
        <v>45000</v>
      </c>
      <c r="G17" s="131">
        <f>SUM(G18)</f>
        <v>44020</v>
      </c>
      <c r="H17" s="131">
        <f>SUM(H18,H19,H20)</f>
        <v>0</v>
      </c>
      <c r="I17" s="79">
        <f>SUM(I18,H19,H20)</f>
        <v>0</v>
      </c>
      <c r="J17" s="80"/>
      <c r="K17" s="79">
        <f>SUM(K18,K19,K20)</f>
        <v>0</v>
      </c>
      <c r="L17" s="79">
        <f>SUM(L18)</f>
        <v>0</v>
      </c>
      <c r="M17" s="79">
        <v>0</v>
      </c>
      <c r="N17" s="79">
        <v>0</v>
      </c>
      <c r="O17" s="79">
        <f>SUM(O18,O19,O20)</f>
        <v>0</v>
      </c>
      <c r="P17" s="212">
        <f>SUM(P18,P19,P20)</f>
        <v>147</v>
      </c>
      <c r="Q17" s="212">
        <f>SUM(Q18,Q19,Q20)</f>
        <v>833</v>
      </c>
    </row>
    <row r="18" spans="1:17" ht="15" customHeight="1" x14ac:dyDescent="0.35">
      <c r="A18" s="81">
        <v>3132</v>
      </c>
      <c r="B18" s="81" t="s">
        <v>131</v>
      </c>
      <c r="C18" s="74" t="s">
        <v>135</v>
      </c>
      <c r="D18" s="132">
        <v>45000</v>
      </c>
      <c r="E18" s="135">
        <v>-980</v>
      </c>
      <c r="F18" s="173">
        <f>SUM(D18,E18)</f>
        <v>44020</v>
      </c>
      <c r="G18" s="135">
        <v>44020</v>
      </c>
      <c r="H18" s="132"/>
      <c r="I18" s="80"/>
      <c r="J18" s="80"/>
      <c r="K18" s="80"/>
      <c r="L18" s="80"/>
      <c r="M18" s="80"/>
      <c r="N18" s="80"/>
      <c r="O18" s="80"/>
      <c r="P18" s="187"/>
      <c r="Q18" s="187"/>
    </row>
    <row r="19" spans="1:17" ht="15" customHeight="1" x14ac:dyDescent="0.35">
      <c r="A19" s="209">
        <v>3132</v>
      </c>
      <c r="B19" s="197" t="s">
        <v>234</v>
      </c>
      <c r="C19" s="198" t="s">
        <v>235</v>
      </c>
      <c r="D19" s="199"/>
      <c r="E19" s="199">
        <v>147</v>
      </c>
      <c r="F19" s="218">
        <v>147</v>
      </c>
      <c r="G19" s="199"/>
      <c r="H19" s="199"/>
      <c r="I19" s="200"/>
      <c r="J19" s="200"/>
      <c r="K19" s="200"/>
      <c r="L19" s="200"/>
      <c r="M19" s="200"/>
      <c r="N19" s="200"/>
      <c r="O19" s="200"/>
      <c r="P19" s="200">
        <v>147</v>
      </c>
      <c r="Q19" s="200"/>
    </row>
    <row r="20" spans="1:17" ht="15" customHeight="1" x14ac:dyDescent="0.35">
      <c r="A20" s="209">
        <v>3132</v>
      </c>
      <c r="B20" s="197" t="s">
        <v>256</v>
      </c>
      <c r="C20" s="198" t="s">
        <v>235</v>
      </c>
      <c r="D20" s="199"/>
      <c r="E20" s="199">
        <v>833</v>
      </c>
      <c r="F20" s="218">
        <v>833</v>
      </c>
      <c r="G20" s="199"/>
      <c r="H20" s="199"/>
      <c r="I20" s="200"/>
      <c r="J20" s="200"/>
      <c r="K20" s="200"/>
      <c r="L20" s="200"/>
      <c r="M20" s="200"/>
      <c r="N20" s="200"/>
      <c r="O20" s="200"/>
      <c r="P20" s="200"/>
      <c r="Q20" s="200">
        <v>833</v>
      </c>
    </row>
    <row r="21" spans="1:17" ht="15" customHeight="1" x14ac:dyDescent="0.35">
      <c r="A21" s="73">
        <v>32</v>
      </c>
      <c r="B21" s="73"/>
      <c r="C21" s="77" t="s">
        <v>33</v>
      </c>
      <c r="D21" s="123">
        <f>SUM(D22,D28,D44,D68)</f>
        <v>127984</v>
      </c>
      <c r="E21" s="123">
        <f t="shared" ref="E21:J21" si="2">SUM(E22,E28,E44,E68)</f>
        <v>45364.69</v>
      </c>
      <c r="F21" s="170">
        <f t="shared" si="2"/>
        <v>173348.69</v>
      </c>
      <c r="G21" s="123">
        <f t="shared" si="2"/>
        <v>83694</v>
      </c>
      <c r="H21" s="79">
        <f t="shared" si="2"/>
        <v>4200</v>
      </c>
      <c r="I21" s="79">
        <f t="shared" si="2"/>
        <v>7000</v>
      </c>
      <c r="J21" s="79">
        <f t="shared" si="2"/>
        <v>2000</v>
      </c>
      <c r="K21" s="79">
        <f>SUM(K22,K28,K44)</f>
        <v>21000</v>
      </c>
      <c r="L21" s="79">
        <f>SUM(L22,L28,L44)</f>
        <v>4990</v>
      </c>
      <c r="M21" s="79">
        <f>SUM(M22,M28,M44)</f>
        <v>9000</v>
      </c>
      <c r="N21" s="124">
        <v>0</v>
      </c>
      <c r="O21" s="123">
        <f>SUM(O22,O28,O44,O68)</f>
        <v>25712.19</v>
      </c>
      <c r="P21" s="212">
        <f>SUM(P22,P28,P44,P68)</f>
        <v>2662.87</v>
      </c>
      <c r="Q21" s="212">
        <f>SUM(Q22,Q28,Q44,Q68)</f>
        <v>15089.630000000001</v>
      </c>
    </row>
    <row r="22" spans="1:17" ht="15" customHeight="1" x14ac:dyDescent="0.35">
      <c r="A22" s="73">
        <v>321</v>
      </c>
      <c r="B22" s="73"/>
      <c r="C22" s="77" t="s">
        <v>67</v>
      </c>
      <c r="D22" s="131">
        <f>SUM(D23,D24,D25,D26,D27)</f>
        <v>8300</v>
      </c>
      <c r="E22" s="134">
        <f>SUM(E23,E24,E25,E26,E27)</f>
        <v>250</v>
      </c>
      <c r="F22" s="172">
        <f>SUM(F23,F24,F25,F26,F27)</f>
        <v>8550</v>
      </c>
      <c r="G22" s="131">
        <f>G23+G26+G27</f>
        <v>8300</v>
      </c>
      <c r="H22" s="131"/>
      <c r="I22" s="131">
        <f>I23+I26+I27</f>
        <v>0</v>
      </c>
      <c r="J22" s="80">
        <f>SUM(J23,J26,J27)</f>
        <v>0</v>
      </c>
      <c r="K22" s="80">
        <f>SUM(K23,K26,K27)</f>
        <v>0</v>
      </c>
      <c r="L22" s="79">
        <f>L23+L26+L27</f>
        <v>0</v>
      </c>
      <c r="M22" s="79"/>
      <c r="N22" s="79"/>
      <c r="O22" s="80">
        <f>SUM(O23,O24,O25,O26,O27)</f>
        <v>0</v>
      </c>
      <c r="P22" s="212">
        <f>SUM(P23,P24,P25,P26,P27)</f>
        <v>37.5</v>
      </c>
      <c r="Q22" s="212">
        <f>SUM(Q23,Q24,Q25,Q26,Q27)</f>
        <v>212.5</v>
      </c>
    </row>
    <row r="23" spans="1:17" ht="15" customHeight="1" x14ac:dyDescent="0.35">
      <c r="A23" s="81">
        <v>3211</v>
      </c>
      <c r="B23" s="81" t="s">
        <v>132</v>
      </c>
      <c r="C23" s="74" t="s">
        <v>136</v>
      </c>
      <c r="D23" s="132">
        <v>2700</v>
      </c>
      <c r="E23" s="132"/>
      <c r="F23" s="174">
        <v>2700</v>
      </c>
      <c r="G23" s="135">
        <v>2700</v>
      </c>
      <c r="H23" s="132"/>
      <c r="I23" s="132"/>
      <c r="J23" s="80"/>
      <c r="K23" s="80"/>
      <c r="L23" s="80"/>
      <c r="M23" s="80"/>
      <c r="N23" s="80"/>
      <c r="O23" s="80"/>
      <c r="P23" s="187"/>
      <c r="Q23" s="187"/>
    </row>
    <row r="24" spans="1:17" ht="15" customHeight="1" x14ac:dyDescent="0.35">
      <c r="A24" s="190">
        <v>3211</v>
      </c>
      <c r="B24" s="190" t="s">
        <v>257</v>
      </c>
      <c r="C24" s="191" t="s">
        <v>258</v>
      </c>
      <c r="D24" s="192"/>
      <c r="E24" s="193">
        <v>212.5</v>
      </c>
      <c r="F24" s="173">
        <v>212.5</v>
      </c>
      <c r="G24" s="192"/>
      <c r="H24" s="192"/>
      <c r="I24" s="192"/>
      <c r="J24" s="187"/>
      <c r="K24" s="187"/>
      <c r="L24" s="187"/>
      <c r="M24" s="187"/>
      <c r="N24" s="187"/>
      <c r="O24" s="187"/>
      <c r="P24" s="187"/>
      <c r="Q24" s="196">
        <v>212.5</v>
      </c>
    </row>
    <row r="25" spans="1:17" ht="15" customHeight="1" x14ac:dyDescent="0.35">
      <c r="A25" s="190">
        <v>3211</v>
      </c>
      <c r="B25" s="190" t="s">
        <v>236</v>
      </c>
      <c r="C25" s="191" t="s">
        <v>237</v>
      </c>
      <c r="D25" s="192"/>
      <c r="E25" s="193">
        <v>37.5</v>
      </c>
      <c r="F25" s="173">
        <v>37.5</v>
      </c>
      <c r="G25" s="192"/>
      <c r="H25" s="192"/>
      <c r="I25" s="192"/>
      <c r="J25" s="187"/>
      <c r="K25" s="187"/>
      <c r="L25" s="187"/>
      <c r="M25" s="187"/>
      <c r="N25" s="187"/>
      <c r="O25" s="187"/>
      <c r="P25" s="196">
        <v>37.5</v>
      </c>
      <c r="Q25" s="187"/>
    </row>
    <row r="26" spans="1:17" ht="15" customHeight="1" x14ac:dyDescent="0.35">
      <c r="A26" s="81">
        <v>3212</v>
      </c>
      <c r="B26" s="81" t="s">
        <v>137</v>
      </c>
      <c r="C26" s="74" t="s">
        <v>138</v>
      </c>
      <c r="D26" s="132">
        <v>4600</v>
      </c>
      <c r="E26" s="132"/>
      <c r="F26" s="174">
        <v>4600</v>
      </c>
      <c r="G26" s="135">
        <v>4600</v>
      </c>
      <c r="H26" s="132"/>
      <c r="I26" s="132"/>
      <c r="J26" s="80"/>
      <c r="K26" s="80"/>
      <c r="L26" s="80"/>
      <c r="M26" s="80"/>
      <c r="N26" s="80"/>
      <c r="O26" s="80"/>
      <c r="P26" s="187"/>
      <c r="Q26" s="187"/>
    </row>
    <row r="27" spans="1:17" ht="15" customHeight="1" x14ac:dyDescent="0.35">
      <c r="A27" s="81">
        <v>3213</v>
      </c>
      <c r="B27" s="81" t="s">
        <v>139</v>
      </c>
      <c r="C27" s="74" t="s">
        <v>140</v>
      </c>
      <c r="D27" s="132">
        <v>1000</v>
      </c>
      <c r="E27" s="132"/>
      <c r="F27" s="174">
        <v>1000</v>
      </c>
      <c r="G27" s="135">
        <v>1000</v>
      </c>
      <c r="H27" s="132"/>
      <c r="I27" s="132"/>
      <c r="J27" s="80"/>
      <c r="K27" s="80"/>
      <c r="L27" s="80"/>
      <c r="M27" s="80"/>
      <c r="N27" s="80"/>
      <c r="O27" s="80"/>
      <c r="P27" s="187"/>
      <c r="Q27" s="187"/>
    </row>
    <row r="28" spans="1:17" ht="15" customHeight="1" x14ac:dyDescent="0.35">
      <c r="A28" s="73">
        <v>322</v>
      </c>
      <c r="B28" s="73"/>
      <c r="C28" s="77" t="s">
        <v>68</v>
      </c>
      <c r="D28" s="131">
        <f>SUM(D29,D30:D43)</f>
        <v>28374</v>
      </c>
      <c r="E28" s="134">
        <f>SUM(E29,E30,E31,E32,E33,E34,E35,E36,E37,E38,E39,E40,E41,E42,E43)</f>
        <v>5642.5</v>
      </c>
      <c r="F28" s="181">
        <f>SUM(F29,F30,F31,F32,F33,F34,F35,F36,F37,F38,F39,F40,F41,F42,F43)</f>
        <v>34016.5</v>
      </c>
      <c r="G28" s="134">
        <f>SUM(G29,G30,G34,G35,G36,G37,G38,G39,G40,G41)</f>
        <v>17074</v>
      </c>
      <c r="H28" s="131">
        <f>SUM(H29,H30,H34,H35,H36,H37,H38,H39,H40,H41)</f>
        <v>4200</v>
      </c>
      <c r="I28" s="131">
        <f>SUM(I29,I30,I34,I35,I36,I37,I38,I39,I40,I41)</f>
        <v>2000</v>
      </c>
      <c r="J28" s="79">
        <f>SUM(J29,J30,J33,J34,J35,J36,J37,J38,J39,J40:J40,J41)</f>
        <v>2000</v>
      </c>
      <c r="K28" s="79">
        <f>SUM(K29,K30,K33,K34,K35,K36,K37,K38,K39,K40,K41)</f>
        <v>2000</v>
      </c>
      <c r="L28" s="79">
        <f>SUM(L29,L30,L33,L34,L35,L36,L37,L38:L39,L40,L41)</f>
        <v>0</v>
      </c>
      <c r="M28" s="79">
        <f>SUM(M29,M30,M34,M35,M36,M37,M38,M39,M40)</f>
        <v>1000</v>
      </c>
      <c r="N28" s="124">
        <v>0</v>
      </c>
      <c r="O28" s="79">
        <f>SUM(O29,O30,O31:O43)</f>
        <v>0</v>
      </c>
      <c r="P28" s="212">
        <f>SUM(P29,P30,P31,P32,P33,P34,P35,P36,P37,P38,P39,P40,P41,P42,P43)</f>
        <v>1161.3699999999999</v>
      </c>
      <c r="Q28" s="212">
        <f>SUM(Q29,Q30,Q31,Q32,Q33,Q34,Q35,Q36,Q37,Q38,Q39,Q40,Q41,Q42,Q43)</f>
        <v>6581.13</v>
      </c>
    </row>
    <row r="29" spans="1:17" ht="15" customHeight="1" x14ac:dyDescent="0.35">
      <c r="A29" s="81">
        <v>3221</v>
      </c>
      <c r="B29" s="81" t="s">
        <v>141</v>
      </c>
      <c r="C29" s="74" t="s">
        <v>190</v>
      </c>
      <c r="D29" s="132">
        <v>2500</v>
      </c>
      <c r="E29" s="135">
        <v>-500</v>
      </c>
      <c r="F29" s="174">
        <f>SUM(D29,E29)</f>
        <v>2000</v>
      </c>
      <c r="G29" s="135">
        <v>2000</v>
      </c>
      <c r="H29" s="132"/>
      <c r="I29" s="132"/>
      <c r="J29" s="80"/>
      <c r="K29" s="80"/>
      <c r="L29" s="80"/>
      <c r="M29" s="80"/>
      <c r="N29" s="80"/>
      <c r="O29" s="80"/>
      <c r="P29" s="187"/>
      <c r="Q29" s="187"/>
    </row>
    <row r="30" spans="1:17" ht="15" customHeight="1" x14ac:dyDescent="0.35">
      <c r="A30" s="138">
        <v>3222</v>
      </c>
      <c r="B30" s="138" t="s">
        <v>142</v>
      </c>
      <c r="C30" s="139" t="s">
        <v>187</v>
      </c>
      <c r="D30" s="82">
        <v>6750</v>
      </c>
      <c r="E30" s="223">
        <v>-1000</v>
      </c>
      <c r="F30" s="175">
        <f>SUM(D30,E30)</f>
        <v>5750</v>
      </c>
      <c r="G30" s="223">
        <v>5750</v>
      </c>
      <c r="H30" s="82"/>
      <c r="I30" s="132"/>
      <c r="J30" s="80"/>
      <c r="K30" s="80"/>
      <c r="L30" s="80"/>
      <c r="M30" s="80"/>
      <c r="N30" s="80"/>
      <c r="O30" s="80"/>
      <c r="P30" s="187"/>
      <c r="Q30" s="187"/>
    </row>
    <row r="31" spans="1:17" ht="15" customHeight="1" x14ac:dyDescent="0.35">
      <c r="A31" s="201">
        <v>3222</v>
      </c>
      <c r="B31" s="201" t="s">
        <v>259</v>
      </c>
      <c r="C31" s="202" t="s">
        <v>239</v>
      </c>
      <c r="D31" s="195"/>
      <c r="E31" s="203">
        <v>5663.13</v>
      </c>
      <c r="F31" s="219">
        <v>5663.13</v>
      </c>
      <c r="G31" s="230"/>
      <c r="H31" s="195"/>
      <c r="I31" s="192"/>
      <c r="J31" s="187"/>
      <c r="K31" s="187"/>
      <c r="L31" s="187"/>
      <c r="M31" s="187"/>
      <c r="N31" s="187"/>
      <c r="O31" s="187"/>
      <c r="P31" s="187"/>
      <c r="Q31" s="196">
        <v>5663.13</v>
      </c>
    </row>
    <row r="32" spans="1:17" ht="15" customHeight="1" x14ac:dyDescent="0.35">
      <c r="A32" s="201">
        <v>3222</v>
      </c>
      <c r="B32" s="201" t="s">
        <v>238</v>
      </c>
      <c r="C32" s="202" t="s">
        <v>239</v>
      </c>
      <c r="D32" s="195"/>
      <c r="E32" s="203">
        <v>999.37</v>
      </c>
      <c r="F32" s="219">
        <v>999.37</v>
      </c>
      <c r="G32" s="195"/>
      <c r="H32" s="195"/>
      <c r="I32" s="192"/>
      <c r="J32" s="187"/>
      <c r="K32" s="187"/>
      <c r="L32" s="187"/>
      <c r="M32" s="187"/>
      <c r="N32" s="187"/>
      <c r="O32" s="187"/>
      <c r="P32" s="196">
        <v>999.37</v>
      </c>
      <c r="Q32" s="187"/>
    </row>
    <row r="33" spans="1:17" ht="15" customHeight="1" x14ac:dyDescent="0.35">
      <c r="A33" s="149">
        <v>3222</v>
      </c>
      <c r="B33" s="149" t="s">
        <v>204</v>
      </c>
      <c r="C33" s="150" t="s">
        <v>205</v>
      </c>
      <c r="D33" s="151">
        <v>2000</v>
      </c>
      <c r="E33" s="151"/>
      <c r="F33" s="176">
        <v>2000</v>
      </c>
      <c r="G33" s="82"/>
      <c r="H33" s="82"/>
      <c r="I33" s="132"/>
      <c r="J33" s="151">
        <v>2000</v>
      </c>
      <c r="K33" s="151">
        <v>2000</v>
      </c>
      <c r="L33" s="80"/>
      <c r="M33" s="80"/>
      <c r="N33" s="80"/>
      <c r="O33" s="80"/>
      <c r="P33" s="187"/>
      <c r="Q33" s="187"/>
    </row>
    <row r="34" spans="1:17" ht="15" customHeight="1" x14ac:dyDescent="0.35">
      <c r="A34" s="141">
        <v>3222</v>
      </c>
      <c r="B34" s="141" t="s">
        <v>194</v>
      </c>
      <c r="C34" s="142" t="s">
        <v>195</v>
      </c>
      <c r="D34" s="143">
        <v>2000</v>
      </c>
      <c r="E34" s="143"/>
      <c r="F34" s="177">
        <v>2000</v>
      </c>
      <c r="G34" s="132"/>
      <c r="H34" s="132"/>
      <c r="I34" s="143">
        <v>2000</v>
      </c>
      <c r="J34" s="80"/>
      <c r="K34" s="80"/>
      <c r="L34" s="80"/>
      <c r="M34" s="80"/>
      <c r="N34" s="80"/>
      <c r="O34" s="80"/>
      <c r="P34" s="187"/>
      <c r="Q34" s="187"/>
    </row>
    <row r="35" spans="1:17" ht="15" customHeight="1" x14ac:dyDescent="0.35">
      <c r="A35" s="137">
        <v>3222</v>
      </c>
      <c r="B35" s="137" t="s">
        <v>218</v>
      </c>
      <c r="C35" s="140" t="s">
        <v>219</v>
      </c>
      <c r="D35" s="121">
        <v>1000</v>
      </c>
      <c r="E35" s="121"/>
      <c r="F35" s="178">
        <v>1000</v>
      </c>
      <c r="G35" s="132"/>
      <c r="H35" s="132"/>
      <c r="I35" s="121"/>
      <c r="J35" s="121"/>
      <c r="K35" s="121"/>
      <c r="L35" s="121"/>
      <c r="M35" s="121">
        <v>1000</v>
      </c>
      <c r="N35" s="80"/>
      <c r="O35" s="80"/>
      <c r="P35" s="187"/>
      <c r="Q35" s="187"/>
    </row>
    <row r="36" spans="1:17" ht="15" customHeight="1" x14ac:dyDescent="0.35">
      <c r="A36" s="81"/>
      <c r="B36" s="81"/>
      <c r="C36" s="74"/>
      <c r="D36" s="132"/>
      <c r="E36" s="132"/>
      <c r="F36" s="174"/>
      <c r="G36" s="132"/>
      <c r="H36" s="132"/>
      <c r="I36" s="132"/>
      <c r="J36" s="80"/>
      <c r="K36" s="80"/>
      <c r="L36" s="80"/>
      <c r="M36" s="80"/>
      <c r="N36" s="82"/>
      <c r="O36" s="80"/>
      <c r="P36" s="187"/>
      <c r="Q36" s="187"/>
    </row>
    <row r="37" spans="1:17" ht="15" customHeight="1" x14ac:dyDescent="0.35">
      <c r="A37" s="81">
        <v>3223</v>
      </c>
      <c r="B37" s="81" t="s">
        <v>143</v>
      </c>
      <c r="C37" s="74" t="s">
        <v>144</v>
      </c>
      <c r="D37" s="132">
        <v>6000</v>
      </c>
      <c r="E37" s="132"/>
      <c r="F37" s="174">
        <v>6000</v>
      </c>
      <c r="G37" s="135">
        <v>6000</v>
      </c>
      <c r="H37" s="132"/>
      <c r="I37" s="132"/>
      <c r="J37" s="80"/>
      <c r="K37" s="80"/>
      <c r="L37" s="80"/>
      <c r="M37" s="80"/>
      <c r="N37" s="80"/>
      <c r="O37" s="80"/>
      <c r="P37" s="187"/>
      <c r="Q37" s="187"/>
    </row>
    <row r="38" spans="1:17" ht="15" customHeight="1" x14ac:dyDescent="0.35">
      <c r="A38" s="145">
        <v>3223</v>
      </c>
      <c r="B38" s="145" t="s">
        <v>188</v>
      </c>
      <c r="C38" s="146" t="s">
        <v>189</v>
      </c>
      <c r="D38" s="147">
        <v>4200</v>
      </c>
      <c r="E38" s="147"/>
      <c r="F38" s="179">
        <v>4200</v>
      </c>
      <c r="G38" s="82"/>
      <c r="H38" s="147">
        <v>4200</v>
      </c>
      <c r="I38" s="132"/>
      <c r="J38" s="80"/>
      <c r="K38" s="80"/>
      <c r="L38" s="80"/>
      <c r="M38" s="80"/>
      <c r="N38" s="80"/>
      <c r="O38" s="80"/>
      <c r="P38" s="187"/>
      <c r="Q38" s="187"/>
    </row>
    <row r="39" spans="1:17" ht="15" customHeight="1" x14ac:dyDescent="0.35">
      <c r="A39" s="81">
        <v>3224</v>
      </c>
      <c r="B39" s="81" t="s">
        <v>145</v>
      </c>
      <c r="C39" s="74" t="s">
        <v>150</v>
      </c>
      <c r="D39" s="132">
        <v>2000</v>
      </c>
      <c r="E39" s="132"/>
      <c r="F39" s="174">
        <v>2000</v>
      </c>
      <c r="G39" s="135">
        <v>2000</v>
      </c>
      <c r="H39" s="132"/>
      <c r="I39" s="132"/>
      <c r="J39" s="80"/>
      <c r="K39" s="80"/>
      <c r="L39" s="80"/>
      <c r="M39" s="80"/>
      <c r="N39" s="80"/>
      <c r="O39" s="80"/>
      <c r="P39" s="187"/>
      <c r="Q39" s="187"/>
    </row>
    <row r="40" spans="1:17" ht="15" customHeight="1" x14ac:dyDescent="0.35">
      <c r="A40" s="81">
        <v>3225</v>
      </c>
      <c r="B40" s="81" t="s">
        <v>146</v>
      </c>
      <c r="C40" s="74" t="s">
        <v>151</v>
      </c>
      <c r="D40" s="132">
        <v>1000</v>
      </c>
      <c r="E40" s="132"/>
      <c r="F40" s="174">
        <v>1000</v>
      </c>
      <c r="G40" s="135">
        <v>1000</v>
      </c>
      <c r="H40" s="132"/>
      <c r="I40" s="132"/>
      <c r="J40" s="80"/>
      <c r="K40" s="80"/>
      <c r="L40" s="80"/>
      <c r="M40" s="80"/>
      <c r="N40" s="80"/>
      <c r="O40" s="80"/>
      <c r="P40" s="187"/>
      <c r="Q40" s="187"/>
    </row>
    <row r="41" spans="1:17" ht="15" customHeight="1" x14ac:dyDescent="0.35">
      <c r="A41" s="81">
        <v>3227</v>
      </c>
      <c r="B41" s="81" t="s">
        <v>147</v>
      </c>
      <c r="C41" s="74" t="s">
        <v>152</v>
      </c>
      <c r="D41" s="133">
        <v>924</v>
      </c>
      <c r="E41" s="222">
        <v>-600</v>
      </c>
      <c r="F41" s="180">
        <f>SUM(D41,E41)</f>
        <v>324</v>
      </c>
      <c r="G41" s="135">
        <v>324</v>
      </c>
      <c r="H41" s="132"/>
      <c r="I41" s="132"/>
      <c r="J41" s="80"/>
      <c r="K41" s="80"/>
      <c r="L41" s="80"/>
      <c r="M41" s="80"/>
      <c r="N41" s="80"/>
      <c r="O41" s="80"/>
      <c r="P41" s="187"/>
      <c r="Q41" s="187"/>
    </row>
    <row r="42" spans="1:17" ht="15" customHeight="1" x14ac:dyDescent="0.35">
      <c r="A42" s="190">
        <v>3225</v>
      </c>
      <c r="B42" s="190" t="s">
        <v>260</v>
      </c>
      <c r="C42" s="191" t="s">
        <v>240</v>
      </c>
      <c r="D42" s="194"/>
      <c r="E42" s="221">
        <v>918</v>
      </c>
      <c r="F42" s="180">
        <v>918</v>
      </c>
      <c r="G42" s="192"/>
      <c r="H42" s="192"/>
      <c r="I42" s="192"/>
      <c r="J42" s="187"/>
      <c r="K42" s="187"/>
      <c r="L42" s="187"/>
      <c r="M42" s="187"/>
      <c r="N42" s="187"/>
      <c r="O42" s="187"/>
      <c r="P42" s="187"/>
      <c r="Q42" s="196">
        <v>918</v>
      </c>
    </row>
    <row r="43" spans="1:17" ht="15" customHeight="1" x14ac:dyDescent="0.35">
      <c r="A43" s="190">
        <v>3225</v>
      </c>
      <c r="B43" s="190" t="s">
        <v>271</v>
      </c>
      <c r="C43" s="191" t="s">
        <v>240</v>
      </c>
      <c r="D43" s="194"/>
      <c r="E43" s="221">
        <v>162</v>
      </c>
      <c r="F43" s="180">
        <v>162</v>
      </c>
      <c r="G43" s="192"/>
      <c r="H43" s="192"/>
      <c r="I43" s="192"/>
      <c r="J43" s="187"/>
      <c r="K43" s="187"/>
      <c r="L43" s="187"/>
      <c r="M43" s="187"/>
      <c r="N43" s="187"/>
      <c r="O43" s="187"/>
      <c r="P43" s="196">
        <v>162</v>
      </c>
      <c r="Q43" s="187"/>
    </row>
    <row r="44" spans="1:17" ht="15" customHeight="1" x14ac:dyDescent="0.35">
      <c r="A44" s="73">
        <v>323</v>
      </c>
      <c r="B44" s="73"/>
      <c r="C44" s="77" t="s">
        <v>69</v>
      </c>
      <c r="D44" s="134">
        <f>SUM(D45,D46:D67,)</f>
        <v>85390</v>
      </c>
      <c r="E44" s="134">
        <f>SUM(E45,E46:E67)</f>
        <v>39597.19</v>
      </c>
      <c r="F44" s="181">
        <f>SUM(F45,F46:F67)</f>
        <v>124987.19</v>
      </c>
      <c r="G44" s="131">
        <f>SUM(G45,G46,G47,G50,G51,G52,G53,G58,G61,G63,G65:G66,G67)</f>
        <v>52900</v>
      </c>
      <c r="H44" s="131">
        <v>0</v>
      </c>
      <c r="I44" s="131">
        <f>SUM(I45,I46,I47,I50,I51,I52,I53,I58,I61,I63,I64,I65,)</f>
        <v>5000</v>
      </c>
      <c r="J44" s="79" t="s">
        <v>212</v>
      </c>
      <c r="K44" s="79">
        <f>SUM(K45,K46,K47,K50,K51,K52,K53,K54,K58,K61,K63,K64,K65,K66,K67)</f>
        <v>19000</v>
      </c>
      <c r="L44" s="79">
        <f>SUM(L45,L46,L47,L50,L51,L52,L53,L54,L55,L58,L61,L63,L64,L65,L66,L67)</f>
        <v>4990</v>
      </c>
      <c r="M44" s="79">
        <f>SUM(M45,M46,M47,M50,M51,M52,M53,M54,M55,M56,M58,M61,M63,M64,M65,M66,M67)</f>
        <v>8000</v>
      </c>
      <c r="N44" s="124">
        <v>0</v>
      </c>
      <c r="O44" s="123">
        <f>SUM(O45,O46:O67,)</f>
        <v>25712.19</v>
      </c>
      <c r="P44" s="212">
        <f>SUM(P45,P46,P47,P48,P49,P50,P51,P52,P53,P54,P55,P56,P57,P58,P59,P60,P61,P62,P63,P64,P65:P66,P67)</f>
        <v>1407.75</v>
      </c>
      <c r="Q44" s="212">
        <f>SUM(Q45,Q46:Q67)</f>
        <v>7977.25</v>
      </c>
    </row>
    <row r="45" spans="1:17" ht="15" customHeight="1" x14ac:dyDescent="0.35">
      <c r="A45" s="81">
        <v>3231</v>
      </c>
      <c r="B45" s="81" t="s">
        <v>148</v>
      </c>
      <c r="C45" s="74" t="s">
        <v>153</v>
      </c>
      <c r="D45" s="132">
        <v>1800</v>
      </c>
      <c r="E45" s="132"/>
      <c r="F45" s="174">
        <v>1800</v>
      </c>
      <c r="G45" s="132">
        <v>1800</v>
      </c>
      <c r="H45" s="132"/>
      <c r="I45" s="132"/>
      <c r="J45" s="80"/>
      <c r="K45" s="80"/>
      <c r="L45" s="80"/>
      <c r="M45" s="80"/>
      <c r="N45" s="80"/>
      <c r="O45" s="80"/>
      <c r="P45" s="187"/>
      <c r="Q45" s="187"/>
    </row>
    <row r="46" spans="1:17" ht="15" customHeight="1" x14ac:dyDescent="0.35">
      <c r="A46" s="81">
        <v>3232</v>
      </c>
      <c r="B46" s="81" t="s">
        <v>149</v>
      </c>
      <c r="C46" s="74" t="s">
        <v>154</v>
      </c>
      <c r="D46" s="132">
        <v>4500</v>
      </c>
      <c r="E46" s="132"/>
      <c r="F46" s="174">
        <v>4500</v>
      </c>
      <c r="G46" s="132">
        <v>4500</v>
      </c>
      <c r="H46" s="132"/>
      <c r="I46" s="132"/>
      <c r="J46" s="80"/>
      <c r="K46" s="80"/>
      <c r="L46" s="80"/>
      <c r="M46" s="80"/>
      <c r="N46" s="80"/>
      <c r="O46" s="80"/>
      <c r="P46" s="187"/>
      <c r="Q46" s="187"/>
    </row>
    <row r="47" spans="1:17" ht="15" customHeight="1" x14ac:dyDescent="0.35">
      <c r="A47" s="81">
        <v>3233</v>
      </c>
      <c r="B47" s="81" t="s">
        <v>155</v>
      </c>
      <c r="C47" s="74" t="s">
        <v>156</v>
      </c>
      <c r="D47" s="132">
        <v>4600</v>
      </c>
      <c r="E47" s="135">
        <v>-500</v>
      </c>
      <c r="F47" s="174">
        <v>4100</v>
      </c>
      <c r="G47" s="132">
        <v>4100</v>
      </c>
      <c r="H47" s="132"/>
      <c r="I47" s="132"/>
      <c r="J47" s="80"/>
      <c r="K47" s="80"/>
      <c r="L47" s="80"/>
      <c r="M47" s="80"/>
      <c r="N47" s="80"/>
      <c r="O47" s="80"/>
      <c r="P47" s="187"/>
      <c r="Q47" s="187"/>
    </row>
    <row r="48" spans="1:17" ht="15" customHeight="1" x14ac:dyDescent="0.35">
      <c r="A48" s="190">
        <v>3233</v>
      </c>
      <c r="B48" s="190" t="s">
        <v>261</v>
      </c>
      <c r="C48" s="191" t="s">
        <v>242</v>
      </c>
      <c r="D48" s="192"/>
      <c r="E48" s="193">
        <v>1725.5</v>
      </c>
      <c r="F48" s="173">
        <v>1725.5</v>
      </c>
      <c r="G48" s="192"/>
      <c r="H48" s="192"/>
      <c r="I48" s="192"/>
      <c r="J48" s="187"/>
      <c r="K48" s="187"/>
      <c r="L48" s="187"/>
      <c r="M48" s="187"/>
      <c r="N48" s="187"/>
      <c r="O48" s="187"/>
      <c r="P48" s="187"/>
      <c r="Q48" s="196">
        <v>1725.5</v>
      </c>
    </row>
    <row r="49" spans="1:17" ht="15" customHeight="1" x14ac:dyDescent="0.35">
      <c r="A49" s="190">
        <v>3233</v>
      </c>
      <c r="B49" s="190" t="s">
        <v>241</v>
      </c>
      <c r="C49" s="191" t="s">
        <v>242</v>
      </c>
      <c r="D49" s="192"/>
      <c r="E49" s="193">
        <v>304.5</v>
      </c>
      <c r="F49" s="173">
        <v>304.5</v>
      </c>
      <c r="G49" s="192"/>
      <c r="H49" s="192"/>
      <c r="I49" s="192"/>
      <c r="J49" s="187"/>
      <c r="K49" s="187"/>
      <c r="L49" s="187"/>
      <c r="M49" s="187"/>
      <c r="N49" s="187"/>
      <c r="O49" s="187"/>
      <c r="P49" s="196">
        <v>304.5</v>
      </c>
      <c r="Q49" s="187"/>
    </row>
    <row r="50" spans="1:17" ht="15" customHeight="1" x14ac:dyDescent="0.35">
      <c r="A50" s="81">
        <v>3234</v>
      </c>
      <c r="B50" s="81" t="s">
        <v>157</v>
      </c>
      <c r="C50" s="74" t="s">
        <v>158</v>
      </c>
      <c r="D50" s="132">
        <v>700</v>
      </c>
      <c r="E50" s="132"/>
      <c r="F50" s="174">
        <v>700</v>
      </c>
      <c r="G50" s="132">
        <v>700</v>
      </c>
      <c r="H50" s="132"/>
      <c r="I50" s="132"/>
      <c r="J50" s="80"/>
      <c r="K50" s="80"/>
      <c r="L50" s="80"/>
      <c r="M50" s="80"/>
      <c r="N50" s="80"/>
      <c r="O50" s="80"/>
      <c r="P50" s="187"/>
      <c r="Q50" s="187"/>
    </row>
    <row r="51" spans="1:17" ht="15" customHeight="1" x14ac:dyDescent="0.35">
      <c r="A51" s="81">
        <v>3235</v>
      </c>
      <c r="B51" s="81" t="s">
        <v>159</v>
      </c>
      <c r="C51" s="74" t="s">
        <v>160</v>
      </c>
      <c r="D51" s="132">
        <v>12100</v>
      </c>
      <c r="E51" s="132"/>
      <c r="F51" s="174">
        <v>12100</v>
      </c>
      <c r="G51" s="132">
        <v>12100</v>
      </c>
      <c r="H51" s="132"/>
      <c r="I51" s="132"/>
      <c r="J51" s="80"/>
      <c r="K51" s="80"/>
      <c r="L51" s="80"/>
      <c r="M51" s="80"/>
      <c r="N51" s="80"/>
      <c r="O51" s="80"/>
      <c r="P51" s="187"/>
      <c r="Q51" s="187"/>
    </row>
    <row r="52" spans="1:17" ht="15" customHeight="1" x14ac:dyDescent="0.35">
      <c r="A52" s="81">
        <v>3237</v>
      </c>
      <c r="B52" s="81" t="s">
        <v>161</v>
      </c>
      <c r="C52" s="74" t="s">
        <v>162</v>
      </c>
      <c r="D52" s="132">
        <v>4200</v>
      </c>
      <c r="E52" s="132"/>
      <c r="F52" s="174">
        <v>4200</v>
      </c>
      <c r="G52" s="132">
        <v>4200</v>
      </c>
      <c r="H52" s="132"/>
      <c r="I52" s="132"/>
      <c r="J52" s="80"/>
      <c r="K52" s="80"/>
      <c r="L52" s="80"/>
      <c r="M52" s="80"/>
      <c r="N52" s="80"/>
      <c r="O52" s="80"/>
      <c r="P52" s="187"/>
      <c r="Q52" s="187"/>
    </row>
    <row r="53" spans="1:17" ht="15" customHeight="1" x14ac:dyDescent="0.35">
      <c r="A53" s="81">
        <v>3237</v>
      </c>
      <c r="B53" s="138" t="s">
        <v>191</v>
      </c>
      <c r="C53" s="139" t="s">
        <v>192</v>
      </c>
      <c r="D53" s="132">
        <v>2000</v>
      </c>
      <c r="E53" s="135">
        <v>6000</v>
      </c>
      <c r="F53" s="174">
        <f>SUM(D53,E53)</f>
        <v>8000</v>
      </c>
      <c r="G53" s="132">
        <v>8000</v>
      </c>
      <c r="H53" s="132"/>
      <c r="I53" s="132"/>
      <c r="J53" s="82"/>
      <c r="K53" s="82"/>
      <c r="L53" s="82"/>
      <c r="M53" s="80"/>
      <c r="N53" s="80"/>
      <c r="O53" s="80"/>
      <c r="P53" s="187"/>
      <c r="Q53" s="187"/>
    </row>
    <row r="54" spans="1:17" ht="15" customHeight="1" x14ac:dyDescent="0.35">
      <c r="A54" s="149">
        <v>3237</v>
      </c>
      <c r="B54" s="149" t="s">
        <v>206</v>
      </c>
      <c r="C54" s="150" t="s">
        <v>207</v>
      </c>
      <c r="D54" s="151">
        <v>11000</v>
      </c>
      <c r="E54" s="151"/>
      <c r="F54" s="176">
        <v>11000</v>
      </c>
      <c r="G54" s="132"/>
      <c r="H54" s="132"/>
      <c r="I54" s="132"/>
      <c r="J54" s="151">
        <v>11000</v>
      </c>
      <c r="K54" s="151">
        <v>11000</v>
      </c>
      <c r="L54" s="82"/>
      <c r="M54" s="80"/>
      <c r="N54" s="80"/>
      <c r="O54" s="80"/>
      <c r="P54" s="187"/>
      <c r="Q54" s="187"/>
    </row>
    <row r="55" spans="1:17" ht="15" customHeight="1" x14ac:dyDescent="0.35">
      <c r="A55" s="156">
        <v>3237</v>
      </c>
      <c r="B55" s="156" t="s">
        <v>215</v>
      </c>
      <c r="C55" s="155" t="s">
        <v>216</v>
      </c>
      <c r="D55" s="154">
        <v>4990</v>
      </c>
      <c r="E55" s="154"/>
      <c r="F55" s="182">
        <v>4990</v>
      </c>
      <c r="G55" s="132"/>
      <c r="H55" s="132"/>
      <c r="I55" s="132"/>
      <c r="J55" s="151"/>
      <c r="K55" s="151"/>
      <c r="L55" s="154">
        <v>4990</v>
      </c>
      <c r="M55" s="80"/>
      <c r="N55" s="80"/>
      <c r="O55" s="80"/>
      <c r="P55" s="187"/>
      <c r="Q55" s="187"/>
    </row>
    <row r="56" spans="1:17" ht="15" customHeight="1" x14ac:dyDescent="0.35">
      <c r="A56" s="137">
        <v>3237</v>
      </c>
      <c r="B56" s="137" t="s">
        <v>220</v>
      </c>
      <c r="C56" s="140" t="s">
        <v>221</v>
      </c>
      <c r="D56" s="121">
        <v>6000</v>
      </c>
      <c r="E56" s="121"/>
      <c r="F56" s="178">
        <v>6000</v>
      </c>
      <c r="G56" s="132"/>
      <c r="H56" s="132"/>
      <c r="I56" s="132"/>
      <c r="J56" s="151"/>
      <c r="K56" s="151"/>
      <c r="L56" s="154"/>
      <c r="M56" s="121">
        <v>6000</v>
      </c>
      <c r="N56" s="80"/>
      <c r="O56" s="80"/>
      <c r="P56" s="187"/>
      <c r="Q56" s="187"/>
    </row>
    <row r="57" spans="1:17" ht="15" customHeight="1" x14ac:dyDescent="0.35">
      <c r="A57" s="160">
        <v>3237</v>
      </c>
      <c r="B57" s="160" t="s">
        <v>228</v>
      </c>
      <c r="C57" s="159" t="s">
        <v>229</v>
      </c>
      <c r="D57" s="121"/>
      <c r="E57" s="161">
        <v>25712.19</v>
      </c>
      <c r="F57" s="183">
        <v>25712.19</v>
      </c>
      <c r="G57" s="132"/>
      <c r="H57" s="132"/>
      <c r="I57" s="132"/>
      <c r="J57" s="151"/>
      <c r="K57" s="151"/>
      <c r="L57" s="154"/>
      <c r="M57" s="121"/>
      <c r="N57" s="80"/>
      <c r="O57" s="161">
        <v>25712.19</v>
      </c>
      <c r="P57" s="187"/>
      <c r="Q57" s="187"/>
    </row>
    <row r="58" spans="1:17" ht="15" customHeight="1" x14ac:dyDescent="0.35">
      <c r="A58" s="141">
        <v>3237</v>
      </c>
      <c r="B58" s="141" t="s">
        <v>196</v>
      </c>
      <c r="C58" s="142" t="s">
        <v>197</v>
      </c>
      <c r="D58" s="143">
        <v>2000</v>
      </c>
      <c r="E58" s="143"/>
      <c r="F58" s="177">
        <v>2000</v>
      </c>
      <c r="G58" s="82"/>
      <c r="H58" s="82"/>
      <c r="I58" s="143">
        <v>2000</v>
      </c>
      <c r="J58" s="82"/>
      <c r="K58" s="82"/>
      <c r="L58" s="82"/>
      <c r="M58" s="80"/>
      <c r="N58" s="80"/>
      <c r="O58" s="80"/>
      <c r="P58" s="187"/>
      <c r="Q58" s="187"/>
    </row>
    <row r="59" spans="1:17" ht="15" customHeight="1" x14ac:dyDescent="0.35">
      <c r="A59" s="201">
        <v>3237</v>
      </c>
      <c r="B59" s="201" t="s">
        <v>262</v>
      </c>
      <c r="C59" s="202" t="s">
        <v>263</v>
      </c>
      <c r="D59" s="205"/>
      <c r="E59" s="210">
        <v>6251.75</v>
      </c>
      <c r="F59" s="220">
        <v>6251.75</v>
      </c>
      <c r="G59" s="195"/>
      <c r="H59" s="195"/>
      <c r="I59" s="205"/>
      <c r="J59" s="195"/>
      <c r="K59" s="195"/>
      <c r="L59" s="195"/>
      <c r="M59" s="187"/>
      <c r="N59" s="187"/>
      <c r="O59" s="187"/>
      <c r="P59" s="187"/>
      <c r="Q59" s="196">
        <v>6251.75</v>
      </c>
    </row>
    <row r="60" spans="1:17" ht="15" customHeight="1" x14ac:dyDescent="0.35">
      <c r="A60" s="201">
        <v>3237</v>
      </c>
      <c r="B60" s="201" t="s">
        <v>243</v>
      </c>
      <c r="C60" s="202" t="s">
        <v>244</v>
      </c>
      <c r="D60" s="205"/>
      <c r="E60" s="203">
        <v>1103.25</v>
      </c>
      <c r="F60" s="219">
        <v>1103.25</v>
      </c>
      <c r="G60" s="195"/>
      <c r="H60" s="195"/>
      <c r="I60" s="205"/>
      <c r="J60" s="195"/>
      <c r="K60" s="195"/>
      <c r="L60" s="195"/>
      <c r="M60" s="187"/>
      <c r="N60" s="187"/>
      <c r="O60" s="187"/>
      <c r="P60" s="196">
        <v>1103.25</v>
      </c>
      <c r="Q60" s="204"/>
    </row>
    <row r="61" spans="1:17" ht="15" customHeight="1" x14ac:dyDescent="0.35">
      <c r="A61" s="81">
        <v>3238</v>
      </c>
      <c r="B61" s="81" t="s">
        <v>163</v>
      </c>
      <c r="C61" s="74" t="s">
        <v>164</v>
      </c>
      <c r="D61" s="132">
        <v>7700</v>
      </c>
      <c r="E61" s="135">
        <v>-1000</v>
      </c>
      <c r="F61" s="174">
        <f>SUM(D61,E61)</f>
        <v>6700</v>
      </c>
      <c r="G61" s="132">
        <v>6700</v>
      </c>
      <c r="H61" s="132"/>
      <c r="I61" s="132"/>
      <c r="J61" s="80"/>
      <c r="K61" s="80"/>
      <c r="L61" s="80"/>
      <c r="M61" s="80"/>
      <c r="N61" s="80"/>
      <c r="O61" s="80"/>
      <c r="P61" s="187"/>
      <c r="Q61" s="187"/>
    </row>
    <row r="62" spans="1:17" ht="15" customHeight="1" x14ac:dyDescent="0.35">
      <c r="A62" s="213"/>
      <c r="B62" s="213"/>
      <c r="C62" s="214"/>
      <c r="D62" s="215"/>
      <c r="E62" s="215"/>
      <c r="F62" s="217"/>
      <c r="G62" s="215"/>
      <c r="H62" s="215"/>
      <c r="I62" s="215"/>
      <c r="J62" s="216"/>
      <c r="K62" s="216"/>
      <c r="L62" s="216"/>
      <c r="M62" s="216"/>
      <c r="N62" s="216"/>
      <c r="O62" s="216"/>
      <c r="P62" s="187"/>
      <c r="Q62" s="187"/>
    </row>
    <row r="63" spans="1:17" ht="15" customHeight="1" x14ac:dyDescent="0.35">
      <c r="A63" s="81">
        <v>3239</v>
      </c>
      <c r="B63" s="81" t="s">
        <v>165</v>
      </c>
      <c r="C63" s="74" t="s">
        <v>166</v>
      </c>
      <c r="D63" s="132">
        <v>4300</v>
      </c>
      <c r="E63" s="132"/>
      <c r="F63" s="174">
        <v>4300</v>
      </c>
      <c r="G63" s="132">
        <v>4300</v>
      </c>
      <c r="H63" s="132"/>
      <c r="I63" s="132"/>
      <c r="J63" s="80"/>
      <c r="K63" s="80"/>
      <c r="L63" s="121"/>
      <c r="M63" s="80"/>
      <c r="N63" s="80"/>
      <c r="O63" s="80"/>
      <c r="P63" s="187"/>
      <c r="Q63" s="187"/>
    </row>
    <row r="64" spans="1:17" ht="15" customHeight="1" x14ac:dyDescent="0.35">
      <c r="A64" s="141">
        <v>3239</v>
      </c>
      <c r="B64" s="141" t="s">
        <v>198</v>
      </c>
      <c r="C64" s="142" t="s">
        <v>199</v>
      </c>
      <c r="D64" s="143">
        <v>3000</v>
      </c>
      <c r="E64" s="143"/>
      <c r="F64" s="177">
        <v>3000</v>
      </c>
      <c r="G64" s="132"/>
      <c r="H64" s="132"/>
      <c r="I64" s="143">
        <v>3000</v>
      </c>
      <c r="J64" s="80"/>
      <c r="K64" s="80"/>
      <c r="L64" s="121"/>
      <c r="M64" s="80"/>
      <c r="N64" s="80"/>
      <c r="O64" s="80"/>
      <c r="P64" s="187"/>
      <c r="Q64" s="187"/>
    </row>
    <row r="65" spans="1:17" ht="15" customHeight="1" x14ac:dyDescent="0.35">
      <c r="A65" s="81">
        <v>3239</v>
      </c>
      <c r="B65" s="81" t="s">
        <v>167</v>
      </c>
      <c r="C65" s="74" t="s">
        <v>193</v>
      </c>
      <c r="D65" s="135">
        <v>6500</v>
      </c>
      <c r="E65" s="135"/>
      <c r="F65" s="173">
        <v>6500</v>
      </c>
      <c r="G65" s="132">
        <v>6500</v>
      </c>
      <c r="H65" s="132"/>
      <c r="I65" s="132"/>
      <c r="J65" s="121"/>
      <c r="K65" s="121"/>
      <c r="L65" s="80"/>
      <c r="M65" s="80"/>
      <c r="N65" s="80"/>
      <c r="O65" s="125"/>
      <c r="P65" s="187"/>
      <c r="Q65" s="187"/>
    </row>
    <row r="66" spans="1:17" ht="15" customHeight="1" x14ac:dyDescent="0.35">
      <c r="A66" s="152">
        <v>3239</v>
      </c>
      <c r="B66" s="152" t="s">
        <v>208</v>
      </c>
      <c r="C66" s="153" t="s">
        <v>209</v>
      </c>
      <c r="D66" s="151">
        <v>8000</v>
      </c>
      <c r="E66" s="151"/>
      <c r="F66" s="176">
        <v>8000</v>
      </c>
      <c r="G66" s="132"/>
      <c r="H66" s="132"/>
      <c r="I66" s="132"/>
      <c r="J66" s="151">
        <v>8000</v>
      </c>
      <c r="K66" s="151">
        <v>8000</v>
      </c>
      <c r="L66" s="80"/>
      <c r="M66" s="80"/>
      <c r="N66" s="80"/>
      <c r="O66" s="80"/>
      <c r="P66" s="187"/>
      <c r="Q66" s="187"/>
    </row>
    <row r="67" spans="1:17" ht="15" customHeight="1" x14ac:dyDescent="0.35">
      <c r="A67" s="158">
        <v>3239</v>
      </c>
      <c r="B67" s="158" t="s">
        <v>222</v>
      </c>
      <c r="C67" s="157" t="s">
        <v>223</v>
      </c>
      <c r="D67" s="121">
        <v>2000</v>
      </c>
      <c r="E67" s="121"/>
      <c r="F67" s="178">
        <v>2000</v>
      </c>
      <c r="G67" s="82"/>
      <c r="H67" s="82"/>
      <c r="I67" s="132"/>
      <c r="J67" s="80"/>
      <c r="K67" s="80"/>
      <c r="L67" s="80"/>
      <c r="M67" s="121">
        <v>2000</v>
      </c>
      <c r="N67" s="80"/>
      <c r="O67" s="80"/>
      <c r="P67" s="187"/>
      <c r="Q67" s="187"/>
    </row>
    <row r="68" spans="1:17" ht="15" customHeight="1" x14ac:dyDescent="0.35">
      <c r="A68" s="73">
        <v>329</v>
      </c>
      <c r="B68" s="73"/>
      <c r="C68" s="77" t="s">
        <v>70</v>
      </c>
      <c r="D68" s="131">
        <f>SUM(D69,D70:D77)</f>
        <v>5920</v>
      </c>
      <c r="E68" s="134">
        <f>SUM(E69,E70,E71,E72,E73,E74,E75,E76,E77)</f>
        <v>-125</v>
      </c>
      <c r="F68" s="172">
        <f>SUM(F69,F70:F77)</f>
        <v>5795</v>
      </c>
      <c r="G68" s="131">
        <f>SUM(G75,G74,G73,G70,G69)</f>
        <v>5420</v>
      </c>
      <c r="H68" s="131">
        <v>0</v>
      </c>
      <c r="I68" s="131">
        <v>0</v>
      </c>
      <c r="J68" s="79">
        <v>0</v>
      </c>
      <c r="K68" s="79">
        <f>SUM(K69,K70,K73,K74,K75,K78,K79,K80,K81)</f>
        <v>0</v>
      </c>
      <c r="L68" s="79">
        <f>SUM(L69,L70,L73,L74,L75)</f>
        <v>0</v>
      </c>
      <c r="M68" s="79">
        <v>0</v>
      </c>
      <c r="N68" s="79">
        <v>0</v>
      </c>
      <c r="O68" s="79">
        <f>SUM(O69,O70:O81,)</f>
        <v>0</v>
      </c>
      <c r="P68" s="186">
        <f>SUM(P69,P70,P71,P72,P73,P74,P75,P76,P77)</f>
        <v>56.25</v>
      </c>
      <c r="Q68" s="186">
        <f>SUM(Q69,Q70,Q71,Q72,Q73,Q74,Q75,Q76,Q77)</f>
        <v>318.75</v>
      </c>
    </row>
    <row r="69" spans="1:17" ht="15" customHeight="1" x14ac:dyDescent="0.35">
      <c r="A69" s="81">
        <v>3292</v>
      </c>
      <c r="B69" s="81" t="s">
        <v>168</v>
      </c>
      <c r="C69" s="74" t="s">
        <v>169</v>
      </c>
      <c r="D69" s="132">
        <v>1500</v>
      </c>
      <c r="E69" s="135">
        <v>-500</v>
      </c>
      <c r="F69" s="174">
        <f>SUM(D69,E69)</f>
        <v>1000</v>
      </c>
      <c r="G69" s="132">
        <v>1000</v>
      </c>
      <c r="H69" s="132"/>
      <c r="I69" s="132"/>
      <c r="J69" s="80"/>
      <c r="K69" s="80"/>
      <c r="L69" s="80"/>
      <c r="M69" s="80"/>
      <c r="N69" s="80"/>
      <c r="O69" s="80"/>
      <c r="P69" s="187"/>
      <c r="Q69" s="187"/>
    </row>
    <row r="70" spans="1:17" ht="15" customHeight="1" x14ac:dyDescent="0.35">
      <c r="A70" s="81">
        <v>3293</v>
      </c>
      <c r="B70" s="81" t="s">
        <v>170</v>
      </c>
      <c r="C70" s="74" t="s">
        <v>171</v>
      </c>
      <c r="D70" s="132">
        <v>3000</v>
      </c>
      <c r="E70" s="132"/>
      <c r="F70" s="174">
        <v>3000</v>
      </c>
      <c r="G70" s="132">
        <v>3000</v>
      </c>
      <c r="H70" s="132"/>
      <c r="I70" s="132"/>
      <c r="J70" s="80"/>
      <c r="K70" s="80"/>
      <c r="L70" s="80"/>
      <c r="M70" s="80"/>
      <c r="N70" s="80"/>
      <c r="O70" s="80"/>
      <c r="P70" s="187"/>
      <c r="Q70" s="187"/>
    </row>
    <row r="71" spans="1:17" ht="15" customHeight="1" x14ac:dyDescent="0.35">
      <c r="A71" s="190">
        <v>3293</v>
      </c>
      <c r="B71" s="190" t="s">
        <v>264</v>
      </c>
      <c r="C71" s="191" t="s">
        <v>265</v>
      </c>
      <c r="D71" s="192"/>
      <c r="E71" s="193">
        <v>297.5</v>
      </c>
      <c r="F71" s="173">
        <v>297.5</v>
      </c>
      <c r="G71" s="192"/>
      <c r="H71" s="192"/>
      <c r="I71" s="192"/>
      <c r="J71" s="187"/>
      <c r="K71" s="187"/>
      <c r="L71" s="187"/>
      <c r="M71" s="187"/>
      <c r="N71" s="187"/>
      <c r="O71" s="187"/>
      <c r="P71" s="187"/>
      <c r="Q71" s="196">
        <v>297.5</v>
      </c>
    </row>
    <row r="72" spans="1:17" ht="15" customHeight="1" x14ac:dyDescent="0.35">
      <c r="A72" s="190">
        <v>3293</v>
      </c>
      <c r="B72" s="190" t="s">
        <v>245</v>
      </c>
      <c r="C72" s="191" t="s">
        <v>246</v>
      </c>
      <c r="D72" s="192"/>
      <c r="E72" s="193">
        <v>52.5</v>
      </c>
      <c r="F72" s="173">
        <v>52.5</v>
      </c>
      <c r="G72" s="192"/>
      <c r="H72" s="192"/>
      <c r="I72" s="192"/>
      <c r="J72" s="187"/>
      <c r="K72" s="187"/>
      <c r="L72" s="187"/>
      <c r="M72" s="187"/>
      <c r="N72" s="187"/>
      <c r="O72" s="187"/>
      <c r="P72" s="196">
        <v>52.5</v>
      </c>
      <c r="Q72" s="187"/>
    </row>
    <row r="73" spans="1:17" ht="15" customHeight="1" x14ac:dyDescent="0.35">
      <c r="A73" s="81">
        <v>3294</v>
      </c>
      <c r="B73" s="81" t="s">
        <v>172</v>
      </c>
      <c r="C73" s="74" t="s">
        <v>173</v>
      </c>
      <c r="D73" s="132">
        <v>420</v>
      </c>
      <c r="E73" s="132"/>
      <c r="F73" s="174">
        <v>420</v>
      </c>
      <c r="G73" s="132">
        <v>420</v>
      </c>
      <c r="H73" s="132"/>
      <c r="I73" s="132"/>
      <c r="J73" s="80"/>
      <c r="K73" s="80"/>
      <c r="L73" s="80"/>
      <c r="M73" s="80"/>
      <c r="N73" s="80"/>
      <c r="O73" s="80"/>
      <c r="P73" s="187"/>
      <c r="Q73" s="187"/>
    </row>
    <row r="74" spans="1:17" ht="15" customHeight="1" x14ac:dyDescent="0.35">
      <c r="A74" s="83">
        <v>3295</v>
      </c>
      <c r="B74" s="83" t="s">
        <v>174</v>
      </c>
      <c r="C74" s="84" t="s">
        <v>175</v>
      </c>
      <c r="D74" s="132">
        <v>200</v>
      </c>
      <c r="E74" s="132"/>
      <c r="F74" s="174">
        <v>200</v>
      </c>
      <c r="G74" s="132">
        <v>200</v>
      </c>
      <c r="H74" s="132"/>
      <c r="I74" s="132"/>
      <c r="J74" s="80"/>
      <c r="K74" s="80"/>
      <c r="L74" s="80"/>
      <c r="M74" s="80"/>
      <c r="N74" s="80"/>
      <c r="O74" s="80"/>
      <c r="P74" s="187"/>
      <c r="Q74" s="187"/>
    </row>
    <row r="75" spans="1:17" ht="15" customHeight="1" x14ac:dyDescent="0.35">
      <c r="A75" s="83">
        <v>3299</v>
      </c>
      <c r="B75" s="83" t="s">
        <v>176</v>
      </c>
      <c r="C75" s="84" t="s">
        <v>177</v>
      </c>
      <c r="D75" s="132">
        <v>800</v>
      </c>
      <c r="E75" s="132"/>
      <c r="F75" s="174">
        <v>800</v>
      </c>
      <c r="G75" s="132">
        <v>800</v>
      </c>
      <c r="H75" s="132"/>
      <c r="I75" s="132"/>
      <c r="J75" s="80"/>
      <c r="K75" s="80"/>
      <c r="L75" s="80"/>
      <c r="M75" s="80"/>
      <c r="N75" s="80"/>
      <c r="O75" s="80"/>
      <c r="P75" s="187"/>
      <c r="Q75" s="187"/>
    </row>
    <row r="76" spans="1:17" ht="15" customHeight="1" x14ac:dyDescent="0.35">
      <c r="A76" s="206">
        <v>3299</v>
      </c>
      <c r="B76" s="206" t="s">
        <v>266</v>
      </c>
      <c r="C76" s="207" t="s">
        <v>267</v>
      </c>
      <c r="D76" s="192"/>
      <c r="E76" s="193">
        <v>21.25</v>
      </c>
      <c r="F76" s="173">
        <v>21.25</v>
      </c>
      <c r="G76" s="192"/>
      <c r="H76" s="192"/>
      <c r="I76" s="192"/>
      <c r="J76" s="187"/>
      <c r="K76" s="187"/>
      <c r="L76" s="187"/>
      <c r="M76" s="187"/>
      <c r="N76" s="187"/>
      <c r="O76" s="187"/>
      <c r="P76" s="187"/>
      <c r="Q76" s="196">
        <v>21.25</v>
      </c>
    </row>
    <row r="77" spans="1:17" ht="15" customHeight="1" x14ac:dyDescent="0.35">
      <c r="A77" s="206">
        <v>3299</v>
      </c>
      <c r="B77" s="206" t="s">
        <v>247</v>
      </c>
      <c r="C77" s="207" t="s">
        <v>248</v>
      </c>
      <c r="D77" s="192"/>
      <c r="E77" s="193">
        <v>3.75</v>
      </c>
      <c r="F77" s="173">
        <v>3.75</v>
      </c>
      <c r="G77" s="192"/>
      <c r="H77" s="192"/>
      <c r="I77" s="192"/>
      <c r="J77" s="187"/>
      <c r="K77" s="187"/>
      <c r="L77" s="187"/>
      <c r="M77" s="187"/>
      <c r="N77" s="187"/>
      <c r="O77" s="187"/>
      <c r="P77" s="196">
        <v>3.75</v>
      </c>
      <c r="Q77" s="187"/>
    </row>
    <row r="78" spans="1:17" ht="15" customHeight="1" x14ac:dyDescent="0.35">
      <c r="A78" s="73">
        <v>34</v>
      </c>
      <c r="B78" s="73"/>
      <c r="C78" s="77" t="s">
        <v>71</v>
      </c>
      <c r="D78" s="131">
        <f>SUM(D79)</f>
        <v>1</v>
      </c>
      <c r="E78" s="131" t="s">
        <v>272</v>
      </c>
      <c r="F78" s="172">
        <f>SUM(F79)</f>
        <v>1</v>
      </c>
      <c r="G78" s="131">
        <f>G79</f>
        <v>1</v>
      </c>
      <c r="H78" s="131"/>
      <c r="I78" s="131"/>
      <c r="J78" s="79"/>
      <c r="K78" s="79"/>
      <c r="L78" s="79"/>
      <c r="M78" s="79"/>
      <c r="N78" s="79"/>
      <c r="O78" s="79"/>
      <c r="P78" s="186">
        <f>SUM(P79)</f>
        <v>0</v>
      </c>
      <c r="Q78" s="186">
        <f>SUM(Q79)</f>
        <v>0</v>
      </c>
    </row>
    <row r="79" spans="1:17" ht="15" customHeight="1" x14ac:dyDescent="0.35">
      <c r="A79" s="73">
        <v>343</v>
      </c>
      <c r="B79" s="73"/>
      <c r="C79" s="77" t="s">
        <v>72</v>
      </c>
      <c r="D79" s="131">
        <f>SUM(D80,D81)</f>
        <v>1</v>
      </c>
      <c r="E79" s="131">
        <f>SUM(E80,E81)</f>
        <v>0</v>
      </c>
      <c r="F79" s="172">
        <f>SUM(F80,F81)</f>
        <v>1</v>
      </c>
      <c r="G79" s="131">
        <f>G80+G81</f>
        <v>1</v>
      </c>
      <c r="H79" s="131"/>
      <c r="I79" s="131"/>
      <c r="J79" s="80"/>
      <c r="K79" s="80"/>
      <c r="L79" s="79"/>
      <c r="M79" s="79"/>
      <c r="N79" s="79"/>
      <c r="O79" s="79"/>
      <c r="P79" s="186">
        <f>SUM(P80,P81)</f>
        <v>0</v>
      </c>
      <c r="Q79" s="186">
        <f>SUM(Q80,Q81)</f>
        <v>0</v>
      </c>
    </row>
    <row r="80" spans="1:17" ht="15" customHeight="1" x14ac:dyDescent="0.35">
      <c r="A80" s="81">
        <v>3431</v>
      </c>
      <c r="B80" s="81"/>
      <c r="C80" s="74" t="s">
        <v>73</v>
      </c>
      <c r="D80" s="132">
        <v>0</v>
      </c>
      <c r="E80" s="132"/>
      <c r="F80" s="174"/>
      <c r="G80" s="132">
        <v>0</v>
      </c>
      <c r="H80" s="132"/>
      <c r="I80" s="132"/>
      <c r="J80" s="80"/>
      <c r="K80" s="80"/>
      <c r="L80" s="80"/>
      <c r="M80" s="80"/>
      <c r="N80" s="80"/>
      <c r="O80" s="80"/>
      <c r="P80" s="187"/>
      <c r="Q80" s="187"/>
    </row>
    <row r="81" spans="1:17" ht="15" customHeight="1" x14ac:dyDescent="0.35">
      <c r="A81" s="81">
        <v>3433</v>
      </c>
      <c r="B81" s="81" t="s">
        <v>178</v>
      </c>
      <c r="C81" s="74" t="s">
        <v>179</v>
      </c>
      <c r="D81" s="132">
        <v>1</v>
      </c>
      <c r="E81" s="132"/>
      <c r="F81" s="174">
        <v>1</v>
      </c>
      <c r="G81" s="132">
        <v>1</v>
      </c>
      <c r="H81" s="132"/>
      <c r="I81" s="132"/>
      <c r="J81" s="80"/>
      <c r="K81" s="80"/>
      <c r="L81" s="80"/>
      <c r="M81" s="80"/>
      <c r="N81" s="80"/>
      <c r="O81" s="80"/>
      <c r="P81" s="187"/>
      <c r="Q81" s="187"/>
    </row>
    <row r="82" spans="1:17" ht="15" customHeight="1" x14ac:dyDescent="0.35">
      <c r="A82" s="85">
        <v>4</v>
      </c>
      <c r="B82" s="85"/>
      <c r="C82" s="84" t="s">
        <v>22</v>
      </c>
      <c r="D82" s="131">
        <f>SUM(D83,D87)</f>
        <v>68200</v>
      </c>
      <c r="E82" s="134">
        <f>SUM(E83,E87)</f>
        <v>6550</v>
      </c>
      <c r="F82" s="172">
        <f>SUM(F83,F87)</f>
        <v>74750</v>
      </c>
      <c r="G82" s="131">
        <f>SUM(G83,G87)</f>
        <v>26300</v>
      </c>
      <c r="H82" s="131">
        <v>0</v>
      </c>
      <c r="I82" s="131">
        <v>0</v>
      </c>
      <c r="J82" s="124">
        <f>SUM(J83,J87)</f>
        <v>0</v>
      </c>
      <c r="K82" s="124">
        <f>SUM(K83,K87)</f>
        <v>40000</v>
      </c>
      <c r="L82" s="79">
        <f>SUM(L83,L86)</f>
        <v>0</v>
      </c>
      <c r="M82" s="79">
        <v>0</v>
      </c>
      <c r="N82" s="79">
        <v>0</v>
      </c>
      <c r="O82" s="79">
        <f>SUM(O83,O87)</f>
        <v>0</v>
      </c>
      <c r="P82" s="212">
        <f>SUM(P83,P87)</f>
        <v>1267.5</v>
      </c>
      <c r="Q82" s="212">
        <f>SUM(Q83,Q87)</f>
        <v>7182.5</v>
      </c>
    </row>
    <row r="83" spans="1:17" ht="15" customHeight="1" x14ac:dyDescent="0.35">
      <c r="A83" s="85">
        <v>41</v>
      </c>
      <c r="B83" s="85"/>
      <c r="C83" s="84" t="s">
        <v>101</v>
      </c>
      <c r="D83" s="131">
        <f>SUM(D84)</f>
        <v>50000</v>
      </c>
      <c r="E83" s="131">
        <f>SUM(E84)</f>
        <v>0</v>
      </c>
      <c r="F83" s="172">
        <f>SUM(F84)</f>
        <v>50000</v>
      </c>
      <c r="G83" s="131">
        <f>SUM(G84)</f>
        <v>10000</v>
      </c>
      <c r="H83" s="131"/>
      <c r="I83" s="132"/>
      <c r="J83" s="124">
        <f>SUM(J85,J84)</f>
        <v>0</v>
      </c>
      <c r="K83" s="124">
        <f>SUM(K84)</f>
        <v>40000</v>
      </c>
      <c r="L83" s="79">
        <f>SUM(L84)</f>
        <v>0</v>
      </c>
      <c r="M83" s="79"/>
      <c r="N83" s="79"/>
      <c r="O83" s="79">
        <f>SUM(O84)</f>
        <v>0</v>
      </c>
      <c r="P83" s="186">
        <f>SUM(P84)</f>
        <v>0</v>
      </c>
      <c r="Q83" s="186">
        <f>SUM(Q84)</f>
        <v>0</v>
      </c>
    </row>
    <row r="84" spans="1:17" ht="15" customHeight="1" x14ac:dyDescent="0.35">
      <c r="A84" s="85">
        <v>412</v>
      </c>
      <c r="B84" s="85"/>
      <c r="C84" s="84" t="s">
        <v>102</v>
      </c>
      <c r="D84" s="131">
        <f>SUM(D85,D86)</f>
        <v>50000</v>
      </c>
      <c r="E84" s="131">
        <f>SUM(E85,E86)</f>
        <v>0</v>
      </c>
      <c r="F84" s="172">
        <f>SUM(F85,F86)</f>
        <v>50000</v>
      </c>
      <c r="G84" s="131">
        <f>SUM(G85)</f>
        <v>10000</v>
      </c>
      <c r="H84" s="131"/>
      <c r="I84" s="132"/>
      <c r="J84" s="124"/>
      <c r="K84" s="124">
        <f>SUM(K85,K86)</f>
        <v>40000</v>
      </c>
      <c r="L84" s="79">
        <f>SUM(L85,L86)</f>
        <v>0</v>
      </c>
      <c r="M84" s="79"/>
      <c r="N84" s="79"/>
      <c r="O84" s="79">
        <f>SUM(O85,O86)</f>
        <v>0</v>
      </c>
      <c r="P84" s="186">
        <f>SUM(P85,P86)</f>
        <v>0</v>
      </c>
      <c r="Q84" s="186">
        <f>SUM(Q85,Q86)</f>
        <v>0</v>
      </c>
    </row>
    <row r="85" spans="1:17" ht="15" customHeight="1" x14ac:dyDescent="0.35">
      <c r="A85" s="83">
        <v>4124</v>
      </c>
      <c r="B85" s="83" t="s">
        <v>180</v>
      </c>
      <c r="C85" s="84" t="s">
        <v>181</v>
      </c>
      <c r="D85" s="132">
        <v>10000</v>
      </c>
      <c r="E85" s="132"/>
      <c r="F85" s="174">
        <v>10000</v>
      </c>
      <c r="G85" s="132">
        <v>10000</v>
      </c>
      <c r="H85" s="132"/>
      <c r="I85" s="132"/>
      <c r="J85" s="80"/>
      <c r="K85" s="80"/>
      <c r="L85" s="79"/>
      <c r="M85" s="79"/>
      <c r="N85" s="79"/>
      <c r="O85" s="79"/>
      <c r="P85" s="187"/>
      <c r="Q85" s="187"/>
    </row>
    <row r="86" spans="1:17" ht="15" customHeight="1" x14ac:dyDescent="0.35">
      <c r="A86" s="152">
        <v>4124</v>
      </c>
      <c r="B86" s="152" t="s">
        <v>210</v>
      </c>
      <c r="C86" s="153" t="s">
        <v>211</v>
      </c>
      <c r="D86" s="151">
        <v>40000</v>
      </c>
      <c r="E86" s="151"/>
      <c r="F86" s="176">
        <v>40000</v>
      </c>
      <c r="G86" s="132"/>
      <c r="H86" s="132"/>
      <c r="I86" s="132"/>
      <c r="J86" s="151">
        <v>40000</v>
      </c>
      <c r="K86" s="151">
        <v>40000</v>
      </c>
      <c r="L86" s="79"/>
      <c r="M86" s="79"/>
      <c r="N86" s="79"/>
      <c r="O86" s="79"/>
      <c r="P86" s="187"/>
      <c r="Q86" s="187"/>
    </row>
    <row r="87" spans="1:17" ht="15" customHeight="1" x14ac:dyDescent="0.35">
      <c r="A87" s="85">
        <v>42</v>
      </c>
      <c r="B87" s="85"/>
      <c r="C87" s="84" t="s">
        <v>54</v>
      </c>
      <c r="D87" s="131">
        <f>SUM(D88,D95,D100)</f>
        <v>18200</v>
      </c>
      <c r="E87" s="134">
        <f>SUM(E88,E95,E100)</f>
        <v>6550</v>
      </c>
      <c r="F87" s="172">
        <f>SUM(F88,F95,F100)</f>
        <v>24750</v>
      </c>
      <c r="G87" s="131">
        <f>SUM(G88,G95,G100)</f>
        <v>16300</v>
      </c>
      <c r="H87" s="131">
        <v>0</v>
      </c>
      <c r="I87" s="132">
        <v>0</v>
      </c>
      <c r="J87" s="79">
        <f>SUM(J88,J89,J90)</f>
        <v>0</v>
      </c>
      <c r="K87" s="79"/>
      <c r="L87" s="79">
        <f>SUM(L88,L95,L100)</f>
        <v>0</v>
      </c>
      <c r="M87" s="79">
        <v>0</v>
      </c>
      <c r="N87" s="79">
        <v>0</v>
      </c>
      <c r="O87" s="80">
        <f>SUM(O88,O95,O100)</f>
        <v>0</v>
      </c>
      <c r="P87" s="212">
        <f>SUM(P88,P95,P100)</f>
        <v>1267.5</v>
      </c>
      <c r="Q87" s="212">
        <f>SUM(Q88,Q95,Q100)</f>
        <v>7182.5</v>
      </c>
    </row>
    <row r="88" spans="1:17" ht="15" customHeight="1" x14ac:dyDescent="0.35">
      <c r="A88" s="73">
        <v>422</v>
      </c>
      <c r="B88" s="73"/>
      <c r="C88" s="77" t="s">
        <v>74</v>
      </c>
      <c r="D88" s="131">
        <f>SUM(D89,D90,D91,D92,D93,D94)</f>
        <v>8200</v>
      </c>
      <c r="E88" s="134">
        <f>SUM(E89,E90,E91,E92,E93,E94)</f>
        <v>7830</v>
      </c>
      <c r="F88" s="181">
        <f>SUM(F89,F90:F94)</f>
        <v>16030</v>
      </c>
      <c r="G88" s="131">
        <f>SUM(G89,G90)</f>
        <v>8200</v>
      </c>
      <c r="H88" s="131">
        <v>0</v>
      </c>
      <c r="I88" s="131">
        <v>0</v>
      </c>
      <c r="J88" s="79">
        <f>SUM(J89,J90)</f>
        <v>0</v>
      </c>
      <c r="K88" s="79"/>
      <c r="L88" s="79">
        <v>0</v>
      </c>
      <c r="M88" s="79">
        <v>0</v>
      </c>
      <c r="N88" s="79">
        <v>0</v>
      </c>
      <c r="O88" s="79">
        <v>0</v>
      </c>
      <c r="P88" s="212">
        <f>SUM(P89,P90,P91,P92,P93,P94)</f>
        <v>1174.5</v>
      </c>
      <c r="Q88" s="212">
        <f>SUM(Q89,Q90,Q91,Q92,Q93,Q94)</f>
        <v>6655.5</v>
      </c>
    </row>
    <row r="89" spans="1:17" ht="15" customHeight="1" x14ac:dyDescent="0.35">
      <c r="A89" s="81">
        <v>4221</v>
      </c>
      <c r="B89" s="81" t="s">
        <v>182</v>
      </c>
      <c r="C89" s="74" t="s">
        <v>183</v>
      </c>
      <c r="D89" s="132">
        <f>SUM(G89,I89,J89,L89,M89,N89,O89)</f>
        <v>2200</v>
      </c>
      <c r="E89" s="132"/>
      <c r="F89" s="174">
        <v>2200</v>
      </c>
      <c r="G89" s="132">
        <v>2200</v>
      </c>
      <c r="H89" s="132"/>
      <c r="I89" s="132"/>
      <c r="J89" s="80"/>
      <c r="K89" s="80"/>
      <c r="L89" s="79"/>
      <c r="M89" s="79"/>
      <c r="N89" s="79"/>
      <c r="O89" s="80"/>
      <c r="P89" s="187"/>
      <c r="Q89" s="187"/>
    </row>
    <row r="90" spans="1:17" ht="15" customHeight="1" x14ac:dyDescent="0.35">
      <c r="A90" s="81">
        <v>4221</v>
      </c>
      <c r="B90" s="81" t="s">
        <v>182</v>
      </c>
      <c r="C90" s="74" t="s">
        <v>184</v>
      </c>
      <c r="D90" s="132">
        <v>6000</v>
      </c>
      <c r="E90" s="132"/>
      <c r="F90" s="174">
        <v>6000</v>
      </c>
      <c r="G90" s="132">
        <v>6000</v>
      </c>
      <c r="H90" s="132"/>
      <c r="I90" s="132"/>
      <c r="J90" s="80"/>
      <c r="K90" s="80"/>
      <c r="L90" s="80"/>
      <c r="M90" s="80"/>
      <c r="N90" s="80"/>
      <c r="O90" s="80"/>
      <c r="P90" s="187"/>
      <c r="Q90" s="187"/>
    </row>
    <row r="91" spans="1:17" ht="15" customHeight="1" x14ac:dyDescent="0.35">
      <c r="A91" s="190">
        <v>4221</v>
      </c>
      <c r="B91" s="190" t="s">
        <v>268</v>
      </c>
      <c r="C91" s="191" t="s">
        <v>250</v>
      </c>
      <c r="D91" s="192"/>
      <c r="E91" s="193">
        <v>4445.5</v>
      </c>
      <c r="F91" s="173">
        <v>4445.5</v>
      </c>
      <c r="G91" s="192"/>
      <c r="H91" s="192"/>
      <c r="I91" s="192"/>
      <c r="J91" s="187"/>
      <c r="K91" s="187"/>
      <c r="L91" s="187"/>
      <c r="M91" s="187"/>
      <c r="N91" s="187"/>
      <c r="O91" s="187"/>
      <c r="P91" s="187"/>
      <c r="Q91" s="196">
        <v>4445.5</v>
      </c>
    </row>
    <row r="92" spans="1:17" ht="15" customHeight="1" x14ac:dyDescent="0.35">
      <c r="A92" s="190">
        <v>4221</v>
      </c>
      <c r="B92" s="190" t="s">
        <v>249</v>
      </c>
      <c r="C92" s="191" t="s">
        <v>250</v>
      </c>
      <c r="D92" s="192"/>
      <c r="E92" s="193">
        <v>784.5</v>
      </c>
      <c r="F92" s="173">
        <v>784.5</v>
      </c>
      <c r="G92" s="192"/>
      <c r="H92" s="192"/>
      <c r="I92" s="192"/>
      <c r="J92" s="187"/>
      <c r="K92" s="187"/>
      <c r="L92" s="187"/>
      <c r="M92" s="187"/>
      <c r="N92" s="187"/>
      <c r="O92" s="187"/>
      <c r="P92" s="196">
        <v>784.5</v>
      </c>
      <c r="Q92" s="187"/>
    </row>
    <row r="93" spans="1:17" ht="15" customHeight="1" x14ac:dyDescent="0.35">
      <c r="A93" s="190">
        <v>4227</v>
      </c>
      <c r="B93" s="190" t="s">
        <v>269</v>
      </c>
      <c r="C93" s="191" t="s">
        <v>252</v>
      </c>
      <c r="D93" s="192"/>
      <c r="E93" s="193">
        <v>2210</v>
      </c>
      <c r="F93" s="173">
        <v>2210</v>
      </c>
      <c r="G93" s="192"/>
      <c r="H93" s="192"/>
      <c r="I93" s="192"/>
      <c r="J93" s="187"/>
      <c r="K93" s="187"/>
      <c r="L93" s="187"/>
      <c r="M93" s="187"/>
      <c r="N93" s="187"/>
      <c r="O93" s="187"/>
      <c r="P93" s="196"/>
      <c r="Q93" s="196">
        <v>2210</v>
      </c>
    </row>
    <row r="94" spans="1:17" ht="15" customHeight="1" x14ac:dyDescent="0.35">
      <c r="A94" s="190">
        <v>4227</v>
      </c>
      <c r="B94" s="190" t="s">
        <v>251</v>
      </c>
      <c r="C94" s="191" t="s">
        <v>252</v>
      </c>
      <c r="D94" s="192"/>
      <c r="E94" s="193">
        <v>390</v>
      </c>
      <c r="F94" s="173">
        <v>390</v>
      </c>
      <c r="G94" s="192"/>
      <c r="H94" s="192"/>
      <c r="I94" s="192"/>
      <c r="J94" s="187"/>
      <c r="K94" s="187"/>
      <c r="L94" s="187"/>
      <c r="M94" s="187"/>
      <c r="N94" s="187"/>
      <c r="O94" s="187"/>
      <c r="P94" s="196">
        <v>390</v>
      </c>
      <c r="Q94" s="187"/>
    </row>
    <row r="95" spans="1:17" s="93" customFormat="1" ht="15" customHeight="1" x14ac:dyDescent="0.35">
      <c r="A95" s="73">
        <v>424</v>
      </c>
      <c r="B95" s="73"/>
      <c r="C95" s="77" t="s">
        <v>79</v>
      </c>
      <c r="D95" s="131">
        <f>SUM(D96,D97,D98,D99)</f>
        <v>10000</v>
      </c>
      <c r="E95" s="131">
        <f>SUM(E96,E97,E98,E99)</f>
        <v>-1280</v>
      </c>
      <c r="F95" s="172">
        <f>SUM(F96,F97,F98,F99)</f>
        <v>8720</v>
      </c>
      <c r="G95" s="131">
        <f>SUM(G96,G97,G98,G99)</f>
        <v>8100</v>
      </c>
      <c r="H95" s="131">
        <v>0</v>
      </c>
      <c r="I95" s="131">
        <v>0</v>
      </c>
      <c r="J95" s="79">
        <f>SUM(J99)</f>
        <v>0</v>
      </c>
      <c r="K95" s="79"/>
      <c r="L95" s="79">
        <v>0</v>
      </c>
      <c r="M95" s="79">
        <v>0</v>
      </c>
      <c r="N95" s="79">
        <v>0</v>
      </c>
      <c r="O95" s="79">
        <v>0</v>
      </c>
      <c r="P95" s="186">
        <f>SUM(P96,P97,P98,P99,)</f>
        <v>93</v>
      </c>
      <c r="Q95" s="186">
        <f>SUM(Q96,Q97,Q98,Q99,Q100)</f>
        <v>527</v>
      </c>
    </row>
    <row r="96" spans="1:17" s="93" customFormat="1" ht="15" customHeight="1" x14ac:dyDescent="0.35">
      <c r="A96" s="81">
        <v>4241</v>
      </c>
      <c r="B96" s="81" t="s">
        <v>226</v>
      </c>
      <c r="C96" s="74" t="s">
        <v>227</v>
      </c>
      <c r="D96" s="131"/>
      <c r="E96" s="135">
        <v>100</v>
      </c>
      <c r="F96" s="174">
        <v>100</v>
      </c>
      <c r="G96" s="132">
        <v>100</v>
      </c>
      <c r="H96" s="131"/>
      <c r="I96" s="131"/>
      <c r="J96" s="79"/>
      <c r="K96" s="79"/>
      <c r="L96" s="79"/>
      <c r="M96" s="79"/>
      <c r="N96" s="79"/>
      <c r="O96" s="79"/>
      <c r="P96" s="186"/>
      <c r="Q96" s="186"/>
    </row>
    <row r="97" spans="1:18" s="93" customFormat="1" ht="15" customHeight="1" x14ac:dyDescent="0.35">
      <c r="A97" s="190">
        <v>4241</v>
      </c>
      <c r="B97" s="190" t="s">
        <v>270</v>
      </c>
      <c r="C97" s="191" t="s">
        <v>254</v>
      </c>
      <c r="D97" s="208"/>
      <c r="E97" s="193">
        <v>527</v>
      </c>
      <c r="F97" s="174">
        <v>527</v>
      </c>
      <c r="G97" s="192"/>
      <c r="H97" s="208"/>
      <c r="I97" s="208"/>
      <c r="J97" s="186"/>
      <c r="K97" s="186"/>
      <c r="L97" s="186"/>
      <c r="M97" s="186"/>
      <c r="N97" s="186"/>
      <c r="O97" s="186"/>
      <c r="P97" s="186"/>
      <c r="Q97" s="187">
        <v>527</v>
      </c>
      <c r="R97" s="211"/>
    </row>
    <row r="98" spans="1:18" s="93" customFormat="1" ht="15" customHeight="1" x14ac:dyDescent="0.35">
      <c r="A98" s="190">
        <v>4241</v>
      </c>
      <c r="B98" s="190" t="s">
        <v>253</v>
      </c>
      <c r="C98" s="191" t="s">
        <v>254</v>
      </c>
      <c r="D98" s="208"/>
      <c r="E98" s="193">
        <v>93</v>
      </c>
      <c r="F98" s="174">
        <v>93</v>
      </c>
      <c r="G98" s="192"/>
      <c r="H98" s="208"/>
      <c r="I98" s="208"/>
      <c r="J98" s="186"/>
      <c r="K98" s="186"/>
      <c r="L98" s="186"/>
      <c r="M98" s="186"/>
      <c r="N98" s="186"/>
      <c r="O98" s="186"/>
      <c r="P98" s="187">
        <v>93</v>
      </c>
      <c r="Q98" s="186"/>
    </row>
    <row r="99" spans="1:18" ht="15" customHeight="1" x14ac:dyDescent="0.35">
      <c r="A99" s="81">
        <v>4242</v>
      </c>
      <c r="B99" s="81" t="s">
        <v>185</v>
      </c>
      <c r="C99" s="74" t="s">
        <v>186</v>
      </c>
      <c r="D99" s="132">
        <v>10000</v>
      </c>
      <c r="E99" s="132">
        <v>-2000</v>
      </c>
      <c r="F99" s="174">
        <f>SUM(D99,E99)</f>
        <v>8000</v>
      </c>
      <c r="G99" s="132">
        <v>8000</v>
      </c>
      <c r="H99" s="132"/>
      <c r="I99" s="132"/>
      <c r="J99" s="80"/>
      <c r="K99" s="80"/>
      <c r="L99" s="80"/>
      <c r="M99" s="80"/>
      <c r="N99" s="80"/>
      <c r="O99" s="80"/>
      <c r="P99" s="187"/>
      <c r="Q99" s="187"/>
    </row>
    <row r="100" spans="1:18" s="93" customFormat="1" ht="15" customHeight="1" x14ac:dyDescent="0.35">
      <c r="A100" s="73">
        <v>426</v>
      </c>
      <c r="B100" s="73"/>
      <c r="C100" s="77" t="s">
        <v>80</v>
      </c>
      <c r="D100" s="79"/>
      <c r="E100" s="79">
        <f>SUM(E101)</f>
        <v>0</v>
      </c>
      <c r="F100" s="171"/>
      <c r="G100" s="79"/>
      <c r="H100" s="79"/>
      <c r="I100" s="79"/>
      <c r="J100" s="79"/>
      <c r="K100" s="79"/>
      <c r="L100" s="79"/>
      <c r="M100" s="79"/>
      <c r="N100" s="79"/>
      <c r="O100" s="79"/>
      <c r="P100" s="186">
        <f>SUM(P101)</f>
        <v>0</v>
      </c>
      <c r="Q100" s="186">
        <v>0</v>
      </c>
    </row>
    <row r="101" spans="1:18" ht="15" customHeight="1" x14ac:dyDescent="0.35">
      <c r="A101" s="81">
        <v>4262</v>
      </c>
      <c r="B101" s="81"/>
      <c r="C101" s="74" t="s">
        <v>108</v>
      </c>
      <c r="D101" s="80"/>
      <c r="E101" s="80"/>
      <c r="F101" s="184"/>
      <c r="G101" s="80"/>
      <c r="H101" s="80"/>
      <c r="I101" s="80"/>
      <c r="J101" s="80"/>
      <c r="K101" s="80"/>
      <c r="L101" s="80"/>
      <c r="M101" s="80"/>
      <c r="N101" s="80"/>
      <c r="O101" s="80"/>
      <c r="P101" s="187"/>
      <c r="Q101" s="187"/>
    </row>
    <row r="102" spans="1:18" ht="15" customHeight="1" x14ac:dyDescent="0.35">
      <c r="A102" s="81"/>
      <c r="B102" s="81"/>
      <c r="C102" s="74"/>
      <c r="D102" s="80"/>
      <c r="E102" s="187"/>
      <c r="F102" s="184"/>
      <c r="G102" s="80"/>
      <c r="H102" s="80"/>
      <c r="I102" s="80"/>
      <c r="J102" s="80"/>
      <c r="K102" s="80"/>
      <c r="L102" s="80"/>
      <c r="M102" s="80"/>
      <c r="N102" s="80"/>
      <c r="O102" s="80"/>
      <c r="P102" s="187"/>
      <c r="Q102" s="187"/>
    </row>
    <row r="103" spans="1:18" ht="15" customHeight="1" x14ac:dyDescent="0.35">
      <c r="A103" s="81"/>
      <c r="B103" s="81"/>
      <c r="C103" s="97" t="s">
        <v>81</v>
      </c>
      <c r="D103" s="123">
        <f t="shared" ref="D103:Q103" si="3">SUM(D9,D82)</f>
        <v>473785</v>
      </c>
      <c r="E103" s="123">
        <f t="shared" si="3"/>
        <v>51914.69</v>
      </c>
      <c r="F103" s="170">
        <f t="shared" si="3"/>
        <v>525699.68999999994</v>
      </c>
      <c r="G103" s="123">
        <f t="shared" si="3"/>
        <v>380301.72</v>
      </c>
      <c r="H103" s="79">
        <f t="shared" si="3"/>
        <v>4200</v>
      </c>
      <c r="I103" s="79">
        <f t="shared" si="3"/>
        <v>7000</v>
      </c>
      <c r="J103" s="79">
        <f t="shared" si="3"/>
        <v>2000</v>
      </c>
      <c r="K103" s="79">
        <f t="shared" si="3"/>
        <v>61000</v>
      </c>
      <c r="L103" s="79">
        <f t="shared" si="3"/>
        <v>4990</v>
      </c>
      <c r="M103" s="79">
        <f t="shared" si="3"/>
        <v>9000</v>
      </c>
      <c r="N103" s="79">
        <f t="shared" si="3"/>
        <v>0</v>
      </c>
      <c r="O103" s="123">
        <f>SUM(O9,O82)</f>
        <v>25712.19</v>
      </c>
      <c r="P103" s="196">
        <f t="shared" si="3"/>
        <v>5024.37</v>
      </c>
      <c r="Q103" s="196">
        <f t="shared" si="3"/>
        <v>28471.41</v>
      </c>
    </row>
    <row r="104" spans="1:18" ht="15" customHeight="1" x14ac:dyDescent="0.35">
      <c r="A104" s="94"/>
      <c r="B104" s="94"/>
      <c r="C104" s="95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</row>
    <row r="106" spans="1:18" x14ac:dyDescent="0.35">
      <c r="A106" t="s">
        <v>115</v>
      </c>
      <c r="C106" t="s">
        <v>113</v>
      </c>
      <c r="D106" t="s">
        <v>114</v>
      </c>
      <c r="G106" t="s">
        <v>109</v>
      </c>
    </row>
  </sheetData>
  <mergeCells count="3">
    <mergeCell ref="A1:Q1"/>
    <mergeCell ref="A4:Q4"/>
    <mergeCell ref="A5:Q5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RASHODI 4. RAZINA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gradskimng@outlook.com</cp:lastModifiedBy>
  <cp:lastPrinted>2026-09-11T07:13:48Z</cp:lastPrinted>
  <dcterms:created xsi:type="dcterms:W3CDTF">2022-08-12T12:51:27Z</dcterms:created>
  <dcterms:modified xsi:type="dcterms:W3CDTF">2026-09-14T08:26:22Z</dcterms:modified>
</cp:coreProperties>
</file>